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6300" windowHeight="4530" tabRatio="925" activeTab="13"/>
  </bookViews>
  <sheets>
    <sheet name="جدول1" sheetId="1" r:id="rId1"/>
    <sheet name="جدول 2" sheetId="2" r:id="rId2"/>
    <sheet name="جدول 5" sheetId="3" r:id="rId3"/>
    <sheet name="جدول  6-7" sheetId="4" r:id="rId4"/>
    <sheet name="جدول 8" sheetId="5" r:id="rId5"/>
    <sheet name="جدول رقم 15" sheetId="6" r:id="rId6"/>
    <sheet name="جدول رقم 16" sheetId="7" r:id="rId7"/>
    <sheet name="جدول رقم 19" sheetId="8" r:id="rId8"/>
    <sheet name="جدول 22" sheetId="9" r:id="rId9"/>
    <sheet name="جدول27" sheetId="10" r:id="rId10"/>
    <sheet name="جدول رقم 42" sheetId="11" r:id="rId11"/>
    <sheet name="جدول43" sheetId="12" r:id="rId12"/>
    <sheet name="جدول 44" sheetId="13" r:id="rId13"/>
    <sheet name="جدول 45" sheetId="14" r:id="rId14"/>
  </sheets>
  <definedNames>
    <definedName name="_xlnm.Print_Area" localSheetId="3">'جدول  6-7'!$A$1:$P$58</definedName>
    <definedName name="_xlnm.Print_Area" localSheetId="1">'جدول 2'!$A$1:$L$30</definedName>
    <definedName name="_xlnm.Print_Area" localSheetId="8">'جدول 22'!$A$1:$L$57</definedName>
    <definedName name="_xlnm.Print_Area" localSheetId="12">'جدول 44'!$A$1:$L$62</definedName>
    <definedName name="_xlnm.Print_Area" localSheetId="13">'جدول 45'!$A$1:$K$30</definedName>
    <definedName name="_xlnm.Print_Area" localSheetId="2">'جدول 5'!$A$1:$G$57</definedName>
    <definedName name="_xlnm.Print_Area" localSheetId="4">'جدول 8'!$A$1:$F$62</definedName>
    <definedName name="_xlnm.Print_Area" localSheetId="5">'جدول رقم 15'!$A$1:$K$54</definedName>
    <definedName name="_xlnm.Print_Area" localSheetId="6">'جدول رقم 16'!$A$1:$J$27</definedName>
    <definedName name="_xlnm.Print_Area" localSheetId="7">'جدول رقم 19'!$A$1:$K$28</definedName>
    <definedName name="_xlnm.Print_Area" localSheetId="10">'جدول رقم 42'!$A$1:$N$52</definedName>
    <definedName name="_xlnm.Print_Area" localSheetId="0">'جدول1'!$A$1:$E$70</definedName>
    <definedName name="_xlnm.Print_Area" localSheetId="9">'جدول27'!$A$1:$T$29</definedName>
    <definedName name="_xlnm.Print_Area" localSheetId="11">'جدول43'!$A$1:$O$27</definedName>
  </definedNames>
  <calcPr fullCalcOnLoad="1"/>
</workbook>
</file>

<file path=xl/comments5.xml><?xml version="1.0" encoding="utf-8"?>
<comments xmlns="http://schemas.openxmlformats.org/spreadsheetml/2006/main">
  <authors>
    <author>Bsoli</author>
  </authors>
  <commentList>
    <comment ref="F17" authorId="0">
      <text>
        <r>
          <rPr>
            <b/>
            <sz val="8"/>
            <rFont val="Tahoma"/>
            <family val="0"/>
          </rPr>
          <t>Bsoli:</t>
        </r>
        <r>
          <rPr>
            <sz val="8"/>
            <rFont val="Tahoma"/>
            <family val="0"/>
          </rPr>
          <t xml:space="preserve">
تم التعديل مباشرة على جدول النتائج
</t>
        </r>
      </text>
    </comment>
  </commentList>
</comments>
</file>

<file path=xl/sharedStrings.xml><?xml version="1.0" encoding="utf-8"?>
<sst xmlns="http://schemas.openxmlformats.org/spreadsheetml/2006/main" count="1774" uniqueCount="290">
  <si>
    <t>تسليمها الى متعهد</t>
  </si>
  <si>
    <t>وجود سجل لتثبيت كمية النفايات الإعتيادية</t>
  </si>
  <si>
    <t>سجل</t>
  </si>
  <si>
    <r>
      <t xml:space="preserve">النسب المئوية للمراجعين والراقدين حسب الجنس في المستشفيات الحكومية والأهلية حسب المحافظة للفترة من </t>
    </r>
    <r>
      <rPr>
        <b/>
        <sz val="11"/>
        <rFont val="Times New Roman"/>
        <family val="1"/>
      </rPr>
      <t>2008/1/1</t>
    </r>
    <r>
      <rPr>
        <b/>
        <sz val="11"/>
        <rFont val="PT Bold Heading"/>
        <family val="0"/>
      </rPr>
      <t xml:space="preserve"> - </t>
    </r>
    <r>
      <rPr>
        <b/>
        <sz val="11"/>
        <rFont val="Times New Roman"/>
        <family val="1"/>
      </rPr>
      <t>2008/6/30</t>
    </r>
  </si>
  <si>
    <t xml:space="preserve">النسب المئوية للذكور </t>
  </si>
  <si>
    <t xml:space="preserve"> النسبة المئوية للاناث</t>
  </si>
  <si>
    <t>عدد المستشفيات الكلي التي لاتطبق نظام الفرز</t>
  </si>
  <si>
    <t>كمية النفايات المحروقة.6 اشهر</t>
  </si>
  <si>
    <t>المؤشر</t>
  </si>
  <si>
    <t>كمية النفايات المتخلفة غير المفرزة ( كغم /يوم)</t>
  </si>
  <si>
    <t>كلفة معالجة النفايات ( الف دينار )</t>
  </si>
  <si>
    <t>اسليب التخلص</t>
  </si>
  <si>
    <t xml:space="preserve">حكومية </t>
  </si>
  <si>
    <t>جدول رقم (40)</t>
  </si>
  <si>
    <r>
      <t xml:space="preserve">عدد المحارق والحالة العملية لها والمعدل اليومي لكمية النفايات المحروقة والنسب المئوية لنوع العطل والإجراءات المتبعة في حالة عطلها ونوع الوقود المستخدم في المستشفيات الحكومية والأهلية حسب المحافظة للفترة من </t>
    </r>
    <r>
      <rPr>
        <b/>
        <sz val="11"/>
        <rFont val="Times New Roman"/>
        <family val="1"/>
      </rPr>
      <t>2008/1/1</t>
    </r>
    <r>
      <rPr>
        <b/>
        <sz val="11"/>
        <rFont val="PT Bold Heading"/>
        <family val="0"/>
      </rPr>
      <t xml:space="preserve"> - </t>
    </r>
    <r>
      <rPr>
        <b/>
        <sz val="11"/>
        <rFont val="Times New Roman"/>
        <family val="1"/>
      </rPr>
      <t>2008/6/30</t>
    </r>
  </si>
  <si>
    <t>عدد المحارق</t>
  </si>
  <si>
    <t>المعدل اليومي لكمية النفايات المحروقة  (كغم/يوم)</t>
  </si>
  <si>
    <t xml:space="preserve">النسبة المئوية لنوع العطل </t>
  </si>
  <si>
    <r>
      <t>تابع /جدول رقم (</t>
    </r>
    <r>
      <rPr>
        <b/>
        <sz val="11"/>
        <rFont val="Times New Roman"/>
        <family val="1"/>
      </rPr>
      <t>5</t>
    </r>
    <r>
      <rPr>
        <b/>
        <sz val="11"/>
        <rFont val="PT Bold Heading"/>
        <family val="0"/>
      </rPr>
      <t xml:space="preserve">) </t>
    </r>
  </si>
  <si>
    <r>
      <t>تابع /جدول رقم (</t>
    </r>
    <r>
      <rPr>
        <b/>
        <sz val="11"/>
        <rFont val="Times New Roman"/>
        <family val="1"/>
      </rPr>
      <t>6</t>
    </r>
    <r>
      <rPr>
        <b/>
        <sz val="11"/>
        <rFont val="PT Bold Heading"/>
        <family val="0"/>
      </rPr>
      <t xml:space="preserve">) </t>
    </r>
  </si>
  <si>
    <r>
      <t>جدول رقم (</t>
    </r>
    <r>
      <rPr>
        <b/>
        <sz val="11"/>
        <rFont val="Times New Roman"/>
        <family val="1"/>
      </rPr>
      <t>7</t>
    </r>
    <r>
      <rPr>
        <b/>
        <sz val="11"/>
        <rFont val="PT Bold Heading"/>
        <family val="0"/>
      </rPr>
      <t xml:space="preserve">) </t>
    </r>
  </si>
  <si>
    <r>
      <t>تابع / جدول رقم (</t>
    </r>
    <r>
      <rPr>
        <b/>
        <sz val="11"/>
        <rFont val="Times New Roman"/>
        <family val="1"/>
      </rPr>
      <t>7</t>
    </r>
    <r>
      <rPr>
        <b/>
        <sz val="11"/>
        <rFont val="PT Bold Heading"/>
        <family val="0"/>
      </rPr>
      <t xml:space="preserve">) </t>
    </r>
  </si>
  <si>
    <r>
      <t>جدول رقم (</t>
    </r>
    <r>
      <rPr>
        <b/>
        <sz val="10"/>
        <rFont val="Times New Roman"/>
        <family val="1"/>
      </rPr>
      <t>8</t>
    </r>
    <r>
      <rPr>
        <b/>
        <sz val="10"/>
        <rFont val="PT Bold Heading"/>
        <family val="0"/>
      </rPr>
      <t xml:space="preserve">) </t>
    </r>
  </si>
  <si>
    <t>النسبة المئوية للأجراءات المتبعة في حالة عطل المحرقة</t>
  </si>
  <si>
    <t>النسبة المئوية لنوع الوقود المستخدم</t>
  </si>
  <si>
    <t xml:space="preserve">عاملة </t>
  </si>
  <si>
    <t>غير عاملة</t>
  </si>
  <si>
    <t>جزئي</t>
  </si>
  <si>
    <t xml:space="preserve">كلي </t>
  </si>
  <si>
    <t xml:space="preserve">صيانة </t>
  </si>
  <si>
    <t>استبدال</t>
  </si>
  <si>
    <t>اهلية /حك</t>
  </si>
  <si>
    <t>عاملة</t>
  </si>
  <si>
    <t>سعة المحرقة</t>
  </si>
  <si>
    <t>كلي</t>
  </si>
  <si>
    <t>صيانة</t>
  </si>
  <si>
    <t>غاز</t>
  </si>
  <si>
    <t>ديزل/غاز</t>
  </si>
  <si>
    <t>نفط ابيض</t>
  </si>
  <si>
    <t xml:space="preserve">لا يوجد </t>
  </si>
  <si>
    <t>**</t>
  </si>
  <si>
    <t>ديزل/كاز</t>
  </si>
  <si>
    <r>
      <t>جدول رقم (</t>
    </r>
    <r>
      <rPr>
        <b/>
        <sz val="11"/>
        <rFont val="Times New Roman"/>
        <family val="1"/>
      </rPr>
      <t>41</t>
    </r>
    <r>
      <rPr>
        <b/>
        <sz val="11"/>
        <rFont val="PT Bold Heading"/>
        <family val="0"/>
      </rPr>
      <t xml:space="preserve">) </t>
    </r>
  </si>
  <si>
    <r>
      <t xml:space="preserve">عدد المحارق والحالة العملية لها والمعدل اليومي لكمية النفايات المحروقة والنسب المئوية لنوع العطل والإجراءات المتبعة في حالة عطلها ونوع الوقود المستخدم في المؤسسات الصحية الأخرى ( عدا المستشفيات ) حسب المحافظة للفترة من </t>
    </r>
    <r>
      <rPr>
        <b/>
        <sz val="11"/>
        <rFont val="Times New Roman"/>
        <family val="1"/>
      </rPr>
      <t>2008/1/1</t>
    </r>
    <r>
      <rPr>
        <b/>
        <sz val="11"/>
        <rFont val="PT Bold Heading"/>
        <family val="0"/>
      </rPr>
      <t xml:space="preserve"> - </t>
    </r>
    <r>
      <rPr>
        <b/>
        <sz val="11"/>
        <rFont val="Times New Roman"/>
        <family val="1"/>
      </rPr>
      <t>2008/6/30</t>
    </r>
  </si>
  <si>
    <t>جدول رقم 41 اخرى</t>
  </si>
  <si>
    <t>بنزين</t>
  </si>
  <si>
    <t>كهرباء</t>
  </si>
  <si>
    <t>كمية النفايات الكلية لكل سرير (كغم/ سرير /يوم )</t>
  </si>
  <si>
    <t>جدول 42ا اهلية/حكومية</t>
  </si>
  <si>
    <t>جيدة</t>
  </si>
  <si>
    <t>متوسط</t>
  </si>
  <si>
    <t>رديئة</t>
  </si>
  <si>
    <r>
      <t>جدول رقم (</t>
    </r>
    <r>
      <rPr>
        <b/>
        <sz val="11"/>
        <rFont val="Times New Roman"/>
        <family val="1"/>
      </rPr>
      <t>42</t>
    </r>
    <r>
      <rPr>
        <b/>
        <sz val="11"/>
        <rFont val="PT Bold Heading"/>
        <family val="0"/>
      </rPr>
      <t xml:space="preserve">) </t>
    </r>
  </si>
  <si>
    <r>
      <t xml:space="preserve">عدد المحارق المطابقة للمواصفات البيئية والنسبة المئوية لكفائتها واسلوب التخلص من النفايات اثناء عطل المحرقة في المستشفيات الحكومية والأهلية حسب المحافظة للفترة من </t>
    </r>
    <r>
      <rPr>
        <b/>
        <sz val="11"/>
        <rFont val="Times New Roman"/>
        <family val="1"/>
      </rPr>
      <t>2008/1/1</t>
    </r>
    <r>
      <rPr>
        <b/>
        <sz val="11"/>
        <rFont val="PT Bold Heading"/>
        <family val="0"/>
      </rPr>
      <t xml:space="preserve"> - </t>
    </r>
    <r>
      <rPr>
        <b/>
        <sz val="11"/>
        <rFont val="Times New Roman"/>
        <family val="1"/>
      </rPr>
      <t>2008/6/30</t>
    </r>
  </si>
  <si>
    <t xml:space="preserve">عدد المحارق المطابقة للمواصفات البيئية </t>
  </si>
  <si>
    <t xml:space="preserve">النسبة المئوية لكفاءة المحرقة </t>
  </si>
  <si>
    <t xml:space="preserve">النسبة المئوية لإسلوب التخلص من النفايات اثناء عطل المحرقة </t>
  </si>
  <si>
    <t>متوسطة</t>
  </si>
  <si>
    <r>
      <t>جدول رقم (</t>
    </r>
    <r>
      <rPr>
        <b/>
        <sz val="11"/>
        <rFont val="Times New Roman"/>
        <family val="1"/>
      </rPr>
      <t>44</t>
    </r>
    <r>
      <rPr>
        <b/>
        <sz val="11"/>
        <rFont val="PT Bold Heading"/>
        <family val="0"/>
      </rPr>
      <t xml:space="preserve">) </t>
    </r>
  </si>
  <si>
    <t>أخرى</t>
  </si>
  <si>
    <t>اهلية /حكومية</t>
  </si>
  <si>
    <t>جدول 43 اخرى</t>
  </si>
  <si>
    <t xml:space="preserve">حرق النفايات في موقع المؤسسة الصحية بشكل عشوائي . </t>
  </si>
  <si>
    <t xml:space="preserve">حرق النفايات في خارج المؤسسة الصحية بشكل عشوائي . </t>
  </si>
  <si>
    <t xml:space="preserve">رمي النفايات في الأراضي المجاورة بدون حرق . </t>
  </si>
  <si>
    <t xml:space="preserve">تسليم النفايات للبلدية لطمرها . </t>
  </si>
  <si>
    <t xml:space="preserve">اخرى . </t>
  </si>
  <si>
    <r>
      <t>جدول رقم (</t>
    </r>
    <r>
      <rPr>
        <b/>
        <sz val="11"/>
        <rFont val="Times New Roman"/>
        <family val="1"/>
      </rPr>
      <t>45</t>
    </r>
    <r>
      <rPr>
        <b/>
        <sz val="11"/>
        <rFont val="PT Bold Heading"/>
        <family val="0"/>
      </rPr>
      <t xml:space="preserve">) </t>
    </r>
  </si>
  <si>
    <t>عدد المحارق الكلية</t>
  </si>
  <si>
    <t xml:space="preserve">عدد المحارق الكلية </t>
  </si>
  <si>
    <t xml:space="preserve">المحارق المطابقة </t>
  </si>
  <si>
    <t>شبكة مياه شرب</t>
  </si>
  <si>
    <t>بئر أرتوازي</t>
  </si>
  <si>
    <t>سيارات حوضيه</t>
  </si>
  <si>
    <t xml:space="preserve">اعداد المؤسسات الصحية والمرضى حسب انواع المؤسسات </t>
  </si>
  <si>
    <t>كمية المياه المستهلكة والمتخلفة والإستهلاك اليومي حسب انواع المؤسسات</t>
  </si>
  <si>
    <t xml:space="preserve">اعداد المؤسسات الملتزمة بتطبيق نظام فرز النفايات الطبية وكميات النفايات المفرزة حسب انواع المؤسسات </t>
  </si>
  <si>
    <t>اعداد المؤسسات الصحية غير الملتزمة بتطبيق نظام فرز النفايات الطبية وكميات النفايات غير المفرزة حسب انواع المؤسسات</t>
  </si>
  <si>
    <t xml:space="preserve">اعداد العاملين والمحارق وكميات النفايات المحروقة حسب انواع المؤسسات </t>
  </si>
  <si>
    <t>اجمالي كميات النفايات الكلية المفرزة وغير المفرزة ونسبتها للمريض او الراقد حسب انواع المؤسسات</t>
  </si>
  <si>
    <t>كلف معالجة النفايات وكلف المياه والطاقة المستهلكة حسب انواع المؤسسات</t>
  </si>
  <si>
    <t>نسبة الراقدين إلى عدد المرضى ( المراجعين + الراقدين )  %</t>
  </si>
  <si>
    <t>كميات النفايات الكلية المفرزة وغير المفرزة للستة اشهر(الف كغم)</t>
  </si>
  <si>
    <t>كمية النفايات الكلية (كغم.ستة اشهر )</t>
  </si>
  <si>
    <t xml:space="preserve">عدد المستشفيات الكلي </t>
  </si>
  <si>
    <t>عدد المستشفيات الكلي التي تطبق نظام الفرز</t>
  </si>
  <si>
    <t>المعدل اليومي لكمية النفايات الإعتيادية (كغم)</t>
  </si>
  <si>
    <t>إسلوب التخلص من النفايات الإعتيادية</t>
  </si>
  <si>
    <t>إلوان الأكياس او الحاويات المستخدمة لجمع النفايات الإعتيادية</t>
  </si>
  <si>
    <t>وجود سجل تثبيت لكمية النفايات الإعتيادية</t>
  </si>
  <si>
    <r>
      <t>جدول رقم (</t>
    </r>
    <r>
      <rPr>
        <b/>
        <sz val="11"/>
        <rFont val="Times New Roman"/>
        <family val="1"/>
      </rPr>
      <t>27</t>
    </r>
    <r>
      <rPr>
        <b/>
        <sz val="11"/>
        <rFont val="PT Bold Heading"/>
        <family val="0"/>
      </rPr>
      <t xml:space="preserve">) </t>
    </r>
  </si>
  <si>
    <t>وردي</t>
  </si>
  <si>
    <t>جدول 27 اخرى</t>
  </si>
  <si>
    <t>رصاص</t>
  </si>
  <si>
    <t>كمية النفايات الاعتيادية (كغم .ستة اشهر)</t>
  </si>
  <si>
    <t>جدول 16 اخرى</t>
  </si>
  <si>
    <t>كمية المياه المستهلكة حسب المصدر %</t>
  </si>
  <si>
    <t>المجموع</t>
  </si>
  <si>
    <t>نينوى</t>
  </si>
  <si>
    <t>كركوك</t>
  </si>
  <si>
    <t>ديالى</t>
  </si>
  <si>
    <t>الأنبار</t>
  </si>
  <si>
    <t>بغداد</t>
  </si>
  <si>
    <t>بابل</t>
  </si>
  <si>
    <t>كربلاء</t>
  </si>
  <si>
    <t>واسط</t>
  </si>
  <si>
    <t>صلاح الدين</t>
  </si>
  <si>
    <t>النجف</t>
  </si>
  <si>
    <t>القادسية</t>
  </si>
  <si>
    <t>المثنى</t>
  </si>
  <si>
    <t>ذي قار</t>
  </si>
  <si>
    <t>ميسان</t>
  </si>
  <si>
    <t>البصرة</t>
  </si>
  <si>
    <t xml:space="preserve">المحافظة </t>
  </si>
  <si>
    <t>عدد أيام المكوث لكافة المرضى</t>
  </si>
  <si>
    <t>عدد الاسرّة المهيأة للرقود</t>
  </si>
  <si>
    <t>مختبرات الصحة المركزية</t>
  </si>
  <si>
    <t>مركز صحي عام (رئيس)</t>
  </si>
  <si>
    <t xml:space="preserve">عيادة الأمراض الصدرية </t>
  </si>
  <si>
    <t>مركز تخصصي للأسنان</t>
  </si>
  <si>
    <t>مركز امراض الحساسية والربو</t>
  </si>
  <si>
    <t xml:space="preserve">مركز صحي تخصصي </t>
  </si>
  <si>
    <t xml:space="preserve">مصرف الدم </t>
  </si>
  <si>
    <t xml:space="preserve">المجموع </t>
  </si>
  <si>
    <t>مستشفى حكومي</t>
  </si>
  <si>
    <t>مستشفى اهلي</t>
  </si>
  <si>
    <r>
      <t>جدول رقم (</t>
    </r>
    <r>
      <rPr>
        <b/>
        <sz val="11"/>
        <rFont val="Times New Roman"/>
        <family val="1"/>
      </rPr>
      <t>2</t>
    </r>
    <r>
      <rPr>
        <b/>
        <sz val="11"/>
        <rFont val="PT Bold Heading"/>
        <family val="0"/>
      </rPr>
      <t xml:space="preserve">) </t>
    </r>
  </si>
  <si>
    <r>
      <t xml:space="preserve">اعداد المؤسسات الصحية موزعة حسب الانواع والمحافظة للفترة من </t>
    </r>
    <r>
      <rPr>
        <b/>
        <sz val="11"/>
        <rFont val="Times New Roman"/>
        <family val="1"/>
      </rPr>
      <t>2008/1/1</t>
    </r>
    <r>
      <rPr>
        <b/>
        <sz val="11"/>
        <rFont val="PT Bold Heading"/>
        <family val="0"/>
      </rPr>
      <t xml:space="preserve"> - </t>
    </r>
    <r>
      <rPr>
        <b/>
        <sz val="11"/>
        <rFont val="Times New Roman"/>
        <family val="1"/>
      </rPr>
      <t>2008/6/30</t>
    </r>
  </si>
  <si>
    <t xml:space="preserve">الطب العدلي </t>
  </si>
  <si>
    <t>المراجعين</t>
  </si>
  <si>
    <t>ذكور</t>
  </si>
  <si>
    <t>اناث</t>
  </si>
  <si>
    <t>المحافظة</t>
  </si>
  <si>
    <t>النوع</t>
  </si>
  <si>
    <t>عدد الردهات</t>
  </si>
  <si>
    <t>عدد صالات العمليات</t>
  </si>
  <si>
    <t xml:space="preserve">عدد الأسّرة الكلية </t>
  </si>
  <si>
    <t>عدد الأسّرة المهيأة للرقود</t>
  </si>
  <si>
    <t>حكومية</t>
  </si>
  <si>
    <t>اهلية</t>
  </si>
  <si>
    <r>
      <t>جدول رقم (</t>
    </r>
    <r>
      <rPr>
        <b/>
        <sz val="11"/>
        <rFont val="Times New Roman"/>
        <family val="1"/>
      </rPr>
      <t>5</t>
    </r>
    <r>
      <rPr>
        <b/>
        <sz val="11"/>
        <rFont val="PT Bold Heading"/>
        <family val="0"/>
      </rPr>
      <t xml:space="preserve">) </t>
    </r>
  </si>
  <si>
    <r>
      <t xml:space="preserve">عدد الردهات وصالات العمليات والأسرة الكلية والمهيأة للرقود والنسبة المئوية للأسرة المهيأة للرقود في المستشفيات الحكومية والأهلية حسب المحافظة  للفترة من </t>
    </r>
    <r>
      <rPr>
        <b/>
        <sz val="11"/>
        <rFont val="Times New Roman"/>
        <family val="1"/>
      </rPr>
      <t>2008/1/1</t>
    </r>
    <r>
      <rPr>
        <b/>
        <sz val="11"/>
        <rFont val="PT Bold Heading"/>
        <family val="0"/>
      </rPr>
      <t xml:space="preserve"> - </t>
    </r>
    <r>
      <rPr>
        <b/>
        <sz val="11"/>
        <rFont val="Times New Roman"/>
        <family val="1"/>
      </rPr>
      <t>2008/6/30</t>
    </r>
  </si>
  <si>
    <r>
      <t>جدول رقم (</t>
    </r>
    <r>
      <rPr>
        <b/>
        <sz val="11"/>
        <rFont val="Times New Roman"/>
        <family val="1"/>
      </rPr>
      <t>6</t>
    </r>
    <r>
      <rPr>
        <b/>
        <sz val="11"/>
        <rFont val="PT Bold Heading"/>
        <family val="0"/>
      </rPr>
      <t xml:space="preserve">) </t>
    </r>
  </si>
  <si>
    <r>
      <t xml:space="preserve">عدد المراجعين والراقدين حسب الجنس في المستشفيات الحكومية والأهلية حسب المحافظة للفترة من </t>
    </r>
    <r>
      <rPr>
        <b/>
        <sz val="11"/>
        <rFont val="Times New Roman"/>
        <family val="1"/>
      </rPr>
      <t>2008/1/1</t>
    </r>
    <r>
      <rPr>
        <b/>
        <sz val="11"/>
        <rFont val="PT Bold Heading"/>
        <family val="0"/>
      </rPr>
      <t xml:space="preserve"> - </t>
    </r>
    <r>
      <rPr>
        <b/>
        <sz val="11"/>
        <rFont val="Times New Roman"/>
        <family val="1"/>
      </rPr>
      <t>2008/6/30</t>
    </r>
  </si>
  <si>
    <t xml:space="preserve">عدد المستشفيات </t>
  </si>
  <si>
    <t>نوع المستشفى</t>
  </si>
  <si>
    <t>كميات النفايات الكلية المفرزة وغير المفرزة  ( كغم/يوم )</t>
  </si>
  <si>
    <t>الانبار</t>
  </si>
  <si>
    <t xml:space="preserve">اقليم كوردستان </t>
  </si>
  <si>
    <t>السليمانية</t>
  </si>
  <si>
    <t>اربيل</t>
  </si>
  <si>
    <t>دهوك</t>
  </si>
  <si>
    <t xml:space="preserve">الراقدين </t>
  </si>
  <si>
    <t xml:space="preserve">نسبة الأسّرة المهيأة للرقود إلى الاسرة الكلية % </t>
  </si>
  <si>
    <t>كمية المياه المستهلكة م3</t>
  </si>
  <si>
    <t>كمية المياه المتخلفة م3</t>
  </si>
  <si>
    <t>كمية المياه المستهلكة حسب المصدر (م³)</t>
  </si>
  <si>
    <t>شبكة مياه الشرب (الإسالة)</t>
  </si>
  <si>
    <t>بئر ارتوازي</t>
  </si>
  <si>
    <t>نهر</t>
  </si>
  <si>
    <t xml:space="preserve">سيارات حوضية </t>
  </si>
  <si>
    <t>مياه RO</t>
  </si>
  <si>
    <t>اخرى</t>
  </si>
  <si>
    <r>
      <t>جدول رقم (</t>
    </r>
    <r>
      <rPr>
        <b/>
        <sz val="11"/>
        <rFont val="Times New Roman"/>
        <family val="1"/>
      </rPr>
      <t>15</t>
    </r>
    <r>
      <rPr>
        <b/>
        <sz val="11"/>
        <rFont val="PT Bold Heading"/>
        <family val="0"/>
      </rPr>
      <t xml:space="preserve">) </t>
    </r>
  </si>
  <si>
    <t>مؤسسات اخرى</t>
  </si>
  <si>
    <r>
      <t>جدول رقم ( 1-</t>
    </r>
    <r>
      <rPr>
        <b/>
        <sz val="12"/>
        <rFont val="Times New Roman"/>
        <family val="1"/>
      </rPr>
      <t>1</t>
    </r>
    <r>
      <rPr>
        <b/>
        <sz val="12"/>
        <rFont val="PT Bold Heading"/>
        <family val="0"/>
      </rPr>
      <t xml:space="preserve"> ) </t>
    </r>
  </si>
  <si>
    <t xml:space="preserve">مؤسسات اخرى تشمل المراكز الصحية ، مختبرات الصحة المركزية ، الطب العدلي ، مصارف الدم ، ومراكز تخصصية اخرى . </t>
  </si>
  <si>
    <r>
      <t xml:space="preserve">يحتسب المعدل العام لإنشغال الأسرة بقسمة عدد ايام المكوث للمرضى / (عدد الأسرَة المهيأة للرقود </t>
    </r>
    <r>
      <rPr>
        <b/>
        <sz val="10"/>
        <rFont val="Times New Roman"/>
        <family val="1"/>
      </rPr>
      <t>182</t>
    </r>
    <r>
      <rPr>
        <b/>
        <sz val="10"/>
        <rFont val="Arial"/>
        <family val="2"/>
      </rPr>
      <t>x يوم أي ستة اشهر )</t>
    </r>
  </si>
  <si>
    <r>
      <t>جدول رقم ( 1-</t>
    </r>
    <r>
      <rPr>
        <b/>
        <sz val="12"/>
        <rFont val="Times New Roman"/>
        <family val="1"/>
      </rPr>
      <t>2</t>
    </r>
    <r>
      <rPr>
        <b/>
        <sz val="12"/>
        <rFont val="PT Bold Heading"/>
        <family val="0"/>
      </rPr>
      <t xml:space="preserve"> ) </t>
    </r>
  </si>
  <si>
    <r>
      <t>جدول رقم ( 1-</t>
    </r>
    <r>
      <rPr>
        <b/>
        <sz val="12"/>
        <rFont val="Times New Roman"/>
        <family val="1"/>
      </rPr>
      <t>3</t>
    </r>
    <r>
      <rPr>
        <b/>
        <sz val="12"/>
        <rFont val="PT Bold Heading"/>
        <family val="0"/>
      </rPr>
      <t xml:space="preserve"> ) </t>
    </r>
  </si>
  <si>
    <t>نسبة تطبيق نظام فرز النفايات %</t>
  </si>
  <si>
    <t>كمية النفايات الطبية الخطرة لستة اشهر (الف كغم)</t>
  </si>
  <si>
    <t>كمية النفايات الطبية الخطرة(كغم /يو م)</t>
  </si>
  <si>
    <t>كمية النفايات المشعة لستة اشهر (الف كغم )</t>
  </si>
  <si>
    <t>كمية النفايات الإعتيادية (كغم /يوم)</t>
  </si>
  <si>
    <t>نسبة النفايات الطبية الخطرة الى النفايات الكلية المفرزة %</t>
  </si>
  <si>
    <t>المعدل اليومي لكمية النفايات الإعتيادية ( كغم / مؤسسة )</t>
  </si>
  <si>
    <r>
      <t>جدول رقم ( 1-</t>
    </r>
    <r>
      <rPr>
        <b/>
        <sz val="12"/>
        <rFont val="Times New Roman"/>
        <family val="1"/>
      </rPr>
      <t>4</t>
    </r>
    <r>
      <rPr>
        <b/>
        <sz val="12"/>
        <rFont val="PT Bold Heading"/>
        <family val="0"/>
      </rPr>
      <t xml:space="preserve"> ) </t>
    </r>
  </si>
  <si>
    <r>
      <t>جدول رقم ( 1-</t>
    </r>
    <r>
      <rPr>
        <b/>
        <sz val="12"/>
        <rFont val="Times New Roman"/>
        <family val="1"/>
      </rPr>
      <t>5</t>
    </r>
    <r>
      <rPr>
        <b/>
        <sz val="12"/>
        <rFont val="PT Bold Heading"/>
        <family val="0"/>
      </rPr>
      <t xml:space="preserve"> ) </t>
    </r>
  </si>
  <si>
    <r>
      <t>جدول رقم ( 1-</t>
    </r>
    <r>
      <rPr>
        <b/>
        <sz val="12"/>
        <rFont val="Times New Roman"/>
        <family val="1"/>
      </rPr>
      <t>6</t>
    </r>
    <r>
      <rPr>
        <b/>
        <sz val="12"/>
        <rFont val="PT Bold Heading"/>
        <family val="0"/>
      </rPr>
      <t xml:space="preserve"> ) </t>
    </r>
  </si>
  <si>
    <t>كمية النفايات الكلية لكل مريض (كغم/ مريض في اليوم)</t>
  </si>
  <si>
    <r>
      <t>جدول رقم ( 1-</t>
    </r>
    <r>
      <rPr>
        <b/>
        <sz val="12"/>
        <rFont val="Times New Roman"/>
        <family val="1"/>
      </rPr>
      <t>7</t>
    </r>
    <r>
      <rPr>
        <b/>
        <sz val="12"/>
        <rFont val="PT Bold Heading"/>
        <family val="0"/>
      </rPr>
      <t xml:space="preserve"> ) </t>
    </r>
  </si>
  <si>
    <t>معدل  أنشغال الاسرّة للراقدين في المستشفيات الحكومية  والاهلية حسب المحافظة للفترة من 2008/1/1 - 2008/6/30</t>
  </si>
  <si>
    <t>معدل أنشغال الاسرّة للراقدين في المستشفيات الحكومية  والاهلية حسب المحافظة للفترة من 2008/1/1 - 2008/6/30</t>
  </si>
  <si>
    <t>ـــ</t>
  </si>
  <si>
    <t>كمية النفايات الإعتيادية لستة اشهر (الف كغم )</t>
  </si>
  <si>
    <t>كمية النفايات المتخلفة غير المفرزة لستة اشهر (الف كغم )</t>
  </si>
  <si>
    <t>كلفة المياه المستهلكة (الف دينار )</t>
  </si>
  <si>
    <t>كلفة الطاقة عدا الكهرباء (الف دينار )</t>
  </si>
  <si>
    <t>عدد المؤسسات الصحية الكلي المشمولة بالمسح</t>
  </si>
  <si>
    <t>مجموع الراقدين خلال الاشهر الستة</t>
  </si>
  <si>
    <t xml:space="preserve">مجموع المراجعين  خلال الاشهر الستة </t>
  </si>
  <si>
    <t>مجموع المرضى ( المراجعين + الراقدين ) خلال الاشهر الستة</t>
  </si>
  <si>
    <t>المعدل العام لانشغال الاسرة خلال الاشهر الستة</t>
  </si>
  <si>
    <t>كمية المياه المستهلكة خلال الاشهر الستة ( م3 )</t>
  </si>
  <si>
    <t>كمية المياه المتخلفة خلال الاشهر الستة ( م3 )</t>
  </si>
  <si>
    <t>الاستهلاك اليومي من المياه ( لتر / مريض )</t>
  </si>
  <si>
    <t xml:space="preserve">عدد المؤسسات الصحية التي تطبق نظام فرز النفايات </t>
  </si>
  <si>
    <t xml:space="preserve">عدد المؤسسات الصحية التي لا تطبق نظام فرز النفايات </t>
  </si>
  <si>
    <t>المعدل اليومي لكمية النفايات الخطرة ( كغم / مؤسسة )</t>
  </si>
  <si>
    <t xml:space="preserve">اعداد العاملين المسؤلين عن  خدمة جمع النفايات </t>
  </si>
  <si>
    <t>كمية النفايات المحروقة ( كغم /يوم )</t>
  </si>
  <si>
    <t xml:space="preserve">اعداد المحارق في المؤسسات الصحية المشمولة بالمسح </t>
  </si>
  <si>
    <t>مستلزمات ادارة النفايات ( الف دينار )</t>
  </si>
  <si>
    <t>نقل الى موقع خاص بالنفايات الطبية الخطرة</t>
  </si>
  <si>
    <t>الحرق داخل الموقع باستخدام محرقة خاصة</t>
  </si>
  <si>
    <t>الحرق خارج الموقع باستخدام محرقة مركزية</t>
  </si>
  <si>
    <t>الحرق العشوائي بدون أستخدام محرقة</t>
  </si>
  <si>
    <t>تسليمها إلى جهة مختّصة أو رسمية</t>
  </si>
  <si>
    <t>المستهلكة</t>
  </si>
  <si>
    <t>المتخلفة</t>
  </si>
  <si>
    <r>
      <t>جدول رقم (</t>
    </r>
    <r>
      <rPr>
        <b/>
        <sz val="11"/>
        <rFont val="Times New Roman"/>
        <family val="1"/>
      </rPr>
      <t>16</t>
    </r>
    <r>
      <rPr>
        <b/>
        <sz val="11"/>
        <rFont val="PT Bold Heading"/>
        <family val="0"/>
      </rPr>
      <t xml:space="preserve">) </t>
    </r>
  </si>
  <si>
    <t xml:space="preserve">اخرى </t>
  </si>
  <si>
    <t>جدول رقم 15</t>
  </si>
  <si>
    <t>محافظة</t>
  </si>
  <si>
    <r>
      <t>جدول رقم (</t>
    </r>
    <r>
      <rPr>
        <b/>
        <sz val="11"/>
        <rFont val="Times New Roman"/>
        <family val="1"/>
      </rPr>
      <t>19</t>
    </r>
    <r>
      <rPr>
        <b/>
        <sz val="11"/>
        <rFont val="PT Bold Heading"/>
        <family val="0"/>
      </rPr>
      <t xml:space="preserve">) </t>
    </r>
  </si>
  <si>
    <r>
      <t xml:space="preserve">النسب المئوية لوجود وحدات معالجة المياه المتخلفة والحالة العملية ونوعية المعالجة وعملية اجراء الصيانة في حالة عطل وحدات المعالجة في المسستشفيات الحكومية والأهلية والمؤسسات الصحية الأخرى حسب المحافظة للفترة من </t>
    </r>
    <r>
      <rPr>
        <b/>
        <sz val="11"/>
        <rFont val="Times New Roman"/>
        <family val="1"/>
      </rPr>
      <t>2008/1/1</t>
    </r>
    <r>
      <rPr>
        <b/>
        <sz val="11"/>
        <rFont val="PT Bold Heading"/>
        <family val="0"/>
      </rPr>
      <t xml:space="preserve"> - </t>
    </r>
    <r>
      <rPr>
        <b/>
        <sz val="11"/>
        <rFont val="Times New Roman"/>
        <family val="1"/>
      </rPr>
      <t>2008/6/30</t>
    </r>
  </si>
  <si>
    <t>المستشفيات الحكومية والأهلية</t>
  </si>
  <si>
    <t>المؤسسات الصحية الأخرى ( عدا المستشفيات )</t>
  </si>
  <si>
    <t xml:space="preserve">النسبة المئوية لوجود وحدات معالجة المياه المتخلفة  </t>
  </si>
  <si>
    <t xml:space="preserve">النسبة المئوية للحالة العملية لوحدات المعالجة </t>
  </si>
  <si>
    <t xml:space="preserve">النسبة المئوية لنوعية المعالجة </t>
  </si>
  <si>
    <t xml:space="preserve">النسبة المئوية لصيانة وحدات المعالجة </t>
  </si>
  <si>
    <t>متكاملة</t>
  </si>
  <si>
    <t>جزئية</t>
  </si>
  <si>
    <t>اسود</t>
  </si>
  <si>
    <t>اصفر</t>
  </si>
  <si>
    <t>احمر</t>
  </si>
  <si>
    <t>ابيض</t>
  </si>
  <si>
    <t>ازرق</t>
  </si>
  <si>
    <t>رصاصي</t>
  </si>
  <si>
    <r>
      <t xml:space="preserve">كمية  المياه المستهلكة والمتخلفة والنسب المئوية لمصادر المياه المستهلكة في المستشفيات الحكومية والأهلية حسب المحافظة للفترة من </t>
    </r>
    <r>
      <rPr>
        <b/>
        <sz val="11"/>
        <rFont val="Times New Roman"/>
        <family val="1"/>
      </rPr>
      <t>2008/1/1</t>
    </r>
    <r>
      <rPr>
        <b/>
        <sz val="11"/>
        <rFont val="PT Bold Heading"/>
        <family val="0"/>
      </rPr>
      <t xml:space="preserve"> - </t>
    </r>
    <r>
      <rPr>
        <b/>
        <sz val="11"/>
        <rFont val="Times New Roman"/>
        <family val="1"/>
      </rPr>
      <t>2008/6/30</t>
    </r>
  </si>
  <si>
    <r>
      <t xml:space="preserve">كمية  المياه المستهلكة والمتخلفة والنسب المئوية لمصادر المياه المستهلكة في المؤسسات الصحية الأخرى ( عدا المستشفيات )  حسب المحافظة للفترة من </t>
    </r>
    <r>
      <rPr>
        <b/>
        <sz val="11"/>
        <rFont val="Times New Roman"/>
        <family val="1"/>
      </rPr>
      <t>2008/1/1</t>
    </r>
    <r>
      <rPr>
        <b/>
        <sz val="11"/>
        <rFont val="PT Bold Heading"/>
        <family val="0"/>
      </rPr>
      <t xml:space="preserve"> - </t>
    </r>
    <r>
      <rPr>
        <b/>
        <sz val="11"/>
        <rFont val="Times New Roman"/>
        <family val="1"/>
      </rPr>
      <t>2008/6/30</t>
    </r>
  </si>
  <si>
    <t>جدول رقم 19</t>
  </si>
  <si>
    <t>الاهليةوالحكومية</t>
  </si>
  <si>
    <t>الاخرى</t>
  </si>
  <si>
    <t>Mm</t>
  </si>
  <si>
    <t>R1</t>
  </si>
  <si>
    <t>R2</t>
  </si>
  <si>
    <t>R3</t>
  </si>
  <si>
    <t>R4</t>
  </si>
  <si>
    <t>R5</t>
  </si>
  <si>
    <t>B1</t>
  </si>
  <si>
    <t>B2</t>
  </si>
  <si>
    <t>B3</t>
  </si>
  <si>
    <t>B4</t>
  </si>
  <si>
    <t>B5</t>
  </si>
  <si>
    <t>كمية النفايات المحروقة (كغم *ستة اشهر )</t>
  </si>
  <si>
    <r>
      <t xml:space="preserve">كمية النفايات الطبية الخطرة المتخلفة ومعدلاتها اليومية والنسب المئوية لأساليب التخلص النهائي من النفايات الطبية الخطرة ووجود حاويات خاصة لجمع الآلآت الحادة النبيذة والنفايات المشعة  في المستشفيات الحكومية والأهلية حسب المحافظة للفترة من </t>
    </r>
    <r>
      <rPr>
        <b/>
        <sz val="10"/>
        <rFont val="Times New Roman"/>
        <family val="1"/>
      </rPr>
      <t>2008/1/1</t>
    </r>
    <r>
      <rPr>
        <b/>
        <sz val="10"/>
        <rFont val="PT Bold Heading"/>
        <family val="0"/>
      </rPr>
      <t xml:space="preserve"> - </t>
    </r>
    <r>
      <rPr>
        <b/>
        <sz val="10"/>
        <rFont val="Times New Roman"/>
        <family val="1"/>
      </rPr>
      <t>2008/6/30</t>
    </r>
  </si>
  <si>
    <r>
      <t xml:space="preserve">كمية النفايات الإعتيادية المتخلفة ومعدلاتها اليومية والنسب المئوية لأساليب التخلص النهائي منها والوان الأكياس او الحاويات المستخدمة في جمع النفايات ولوجود سجل تثبيت لها  في المؤسسات الصحية الأخرى ( عدا المستشفيات )  حسب المحافظة للفترة من </t>
    </r>
    <r>
      <rPr>
        <b/>
        <sz val="11"/>
        <rFont val="Times New Roman"/>
        <family val="1"/>
      </rPr>
      <t>2008/1/1</t>
    </r>
    <r>
      <rPr>
        <b/>
        <sz val="11"/>
        <rFont val="PT Bold Heading"/>
        <family val="0"/>
      </rPr>
      <t xml:space="preserve"> - </t>
    </r>
    <r>
      <rPr>
        <b/>
        <sz val="11"/>
        <rFont val="Times New Roman"/>
        <family val="1"/>
      </rPr>
      <t>2008/6/30</t>
    </r>
  </si>
  <si>
    <t>كمية النفايات المحروقة ( كغم * ستة اشهر )</t>
  </si>
  <si>
    <t>نسبة الراقدين الى المراجعين /الحكومي</t>
  </si>
  <si>
    <t>نسبة الراقدين الى المراجعين/ الاهلي</t>
  </si>
  <si>
    <r>
      <t xml:space="preserve">عدد المحارق والحالة العملية لها وكمية النفايات المحروقة ومعدلاتها اليومية والنسب المئوية لنوع العطل والإجراءات المتبعة في حالة عطلها ونوع الوقود المستخدم في المستشفيات الحكومية والأهلية حسب المحافظة للفترة من </t>
    </r>
    <r>
      <rPr>
        <b/>
        <sz val="11"/>
        <rFont val="Times New Roman"/>
        <family val="1"/>
      </rPr>
      <t>2008/1/1</t>
    </r>
    <r>
      <rPr>
        <b/>
        <sz val="11"/>
        <rFont val="PT Bold Heading"/>
        <family val="0"/>
      </rPr>
      <t xml:space="preserve"> - </t>
    </r>
    <r>
      <rPr>
        <b/>
        <sz val="11"/>
        <rFont val="Times New Roman"/>
        <family val="1"/>
      </rPr>
      <t>2008/6/30</t>
    </r>
  </si>
  <si>
    <r>
      <t xml:space="preserve">عدد المحارق والحالة العملية لها وكمية النفايات المحروقة ومعدلاتها اليومية والنسب المئوية لنوع العطل والإجراءات المتبعة في حالة عطلها ونوع الوقود المستخدم في المؤسسات الصحية الأخرى ( عدا المستشفيات ) حسب المحافظة للفترة من </t>
    </r>
    <r>
      <rPr>
        <b/>
        <sz val="11"/>
        <rFont val="Times New Roman"/>
        <family val="1"/>
      </rPr>
      <t>2008/1/1</t>
    </r>
    <r>
      <rPr>
        <b/>
        <sz val="11"/>
        <rFont val="PT Bold Heading"/>
        <family val="0"/>
      </rPr>
      <t xml:space="preserve"> - </t>
    </r>
    <r>
      <rPr>
        <b/>
        <sz val="11"/>
        <rFont val="Times New Roman"/>
        <family val="1"/>
      </rPr>
      <t>2008/6/30</t>
    </r>
  </si>
  <si>
    <r>
      <t xml:space="preserve">عدد المحارق المطابقة للمواصفات البيئية والنسب المئوية لكفائتها واساليب التخلص من النفايات اثناء عطل المحرقة في المستشفيات الحكومية والأهلية حسب المحافظة للفترة من </t>
    </r>
    <r>
      <rPr>
        <b/>
        <sz val="11"/>
        <rFont val="Times New Roman"/>
        <family val="1"/>
      </rPr>
      <t>2008/1/1</t>
    </r>
    <r>
      <rPr>
        <b/>
        <sz val="11"/>
        <rFont val="PT Bold Heading"/>
        <family val="0"/>
      </rPr>
      <t xml:space="preserve"> - </t>
    </r>
    <r>
      <rPr>
        <b/>
        <sz val="11"/>
        <rFont val="Times New Roman"/>
        <family val="1"/>
      </rPr>
      <t>2008/6/30</t>
    </r>
  </si>
  <si>
    <r>
      <t xml:space="preserve">عدد المحارق المطابقة للمواصفات البيئية والنسب المئوية لكفائتها واساليب التخلص من النفايات اثناء عطل المحرقة في المؤسسات الصحية الأخرى ( عدا المستشفيات ) حسب المحافظة للفترة من </t>
    </r>
    <r>
      <rPr>
        <b/>
        <sz val="11"/>
        <rFont val="Times New Roman"/>
        <family val="1"/>
      </rPr>
      <t>2008/1/1</t>
    </r>
    <r>
      <rPr>
        <b/>
        <sz val="11"/>
        <rFont val="PT Bold Heading"/>
        <family val="0"/>
      </rPr>
      <t xml:space="preserve"> - </t>
    </r>
    <r>
      <rPr>
        <b/>
        <sz val="11"/>
        <rFont val="Times New Roman"/>
        <family val="1"/>
      </rPr>
      <t>2008/6/30</t>
    </r>
  </si>
  <si>
    <t>عدد الأسَرة المهيأة للرقود</t>
  </si>
  <si>
    <t xml:space="preserve"> عدد ايام اشتغال المستشفى سبعة ايام في الأسبوع أي (182) يوم للستة اشهر في حين بقية الؤسسات الصحية خمسة ايام في الأسبوع أي (150) يوم للستة اشهر</t>
  </si>
  <si>
    <t>الطمر داخل الموقع</t>
  </si>
  <si>
    <t xml:space="preserve">تسليم النفايات الى الجهات البلدية لطمرها او حرقها </t>
  </si>
  <si>
    <t>معدل انشغال الاسرة = عدد ايام المكوث لكافة المرضى لستة اشهر / عدد الاسرة المهيأة للرقود *182</t>
  </si>
  <si>
    <t>كمية النفايات الطبية الخطرة (كغم.ستة اشهر )</t>
  </si>
  <si>
    <t>المعدل اليومي لكمية النفايات الطبية الخطرة (كغم/ يوم)</t>
  </si>
  <si>
    <t>تابع / جدول رقم (42)</t>
  </si>
  <si>
    <t>جدول رقم (42)</t>
  </si>
  <si>
    <r>
      <t>جدول رقم (</t>
    </r>
    <r>
      <rPr>
        <b/>
        <sz val="11"/>
        <rFont val="Times New Roman"/>
        <family val="1"/>
      </rPr>
      <t>43</t>
    </r>
    <r>
      <rPr>
        <b/>
        <sz val="11"/>
        <rFont val="PT Bold Heading"/>
        <family val="0"/>
      </rPr>
      <t xml:space="preserve">) </t>
    </r>
  </si>
  <si>
    <r>
      <t>تابع / جدول رقم (</t>
    </r>
    <r>
      <rPr>
        <b/>
        <sz val="11"/>
        <rFont val="Times New Roman"/>
        <family val="1"/>
      </rPr>
      <t>44</t>
    </r>
    <r>
      <rPr>
        <b/>
        <sz val="11"/>
        <rFont val="PT Bold Heading"/>
        <family val="0"/>
      </rPr>
      <t xml:space="preserve">) </t>
    </r>
  </si>
  <si>
    <t>معدل أنشغال الاسرّة</t>
  </si>
  <si>
    <t>نوع</t>
  </si>
  <si>
    <t>معدل</t>
  </si>
  <si>
    <t>وجود حاوية</t>
  </si>
  <si>
    <t>مبطنة</t>
  </si>
  <si>
    <r>
      <t>جدول رقم (</t>
    </r>
    <r>
      <rPr>
        <b/>
        <sz val="11"/>
        <rFont val="Times New Roman"/>
        <family val="1"/>
      </rPr>
      <t>22</t>
    </r>
    <r>
      <rPr>
        <b/>
        <sz val="11"/>
        <rFont val="PT Bold Heading"/>
        <family val="0"/>
      </rPr>
      <t xml:space="preserve">) </t>
    </r>
  </si>
  <si>
    <r>
      <t xml:space="preserve">المعدل اليومي لكمية النفايات الطبية الخطرة المتخلفة والنسبة المئوية لأسلوب التخلص النهائي من النفايات الطبية الخطرة والنسب المئوية لوجود حاويات خاصة لجمع الآلآت الحادة النبيذة والنفايات المشعة  في المستشفيات الحكومية والأهلية حسب المحافظة للفترة من </t>
    </r>
    <r>
      <rPr>
        <b/>
        <sz val="11"/>
        <rFont val="Times New Roman"/>
        <family val="1"/>
      </rPr>
      <t>2008/1/1</t>
    </r>
    <r>
      <rPr>
        <b/>
        <sz val="11"/>
        <rFont val="PT Bold Heading"/>
        <family val="0"/>
      </rPr>
      <t xml:space="preserve"> - </t>
    </r>
    <r>
      <rPr>
        <b/>
        <sz val="11"/>
        <rFont val="Times New Roman"/>
        <family val="1"/>
      </rPr>
      <t>2008/6/30</t>
    </r>
  </si>
  <si>
    <t>المعدل اليومي لكمية النفايات الطبية الخطرة (كغم)</t>
  </si>
  <si>
    <t xml:space="preserve">النسبة المئوية لاسلوب التخلص النهائي من النفايات الطبية الخطرة </t>
  </si>
  <si>
    <t xml:space="preserve">النسبة المئوية لـ : </t>
  </si>
  <si>
    <t xml:space="preserve">وجود حاويات لجمع الآلات الحادة النبيذة </t>
  </si>
  <si>
    <t>وجود حاويات مبطنة بالرصاص لجمع النفايات المشّعة</t>
  </si>
  <si>
    <r>
      <t>تابع /جدول رقم (</t>
    </r>
    <r>
      <rPr>
        <b/>
        <sz val="11"/>
        <rFont val="Times New Roman"/>
        <family val="1"/>
      </rPr>
      <t>22</t>
    </r>
    <r>
      <rPr>
        <b/>
        <sz val="11"/>
        <rFont val="PT Bold Heading"/>
        <family val="0"/>
      </rPr>
      <t xml:space="preserve">) </t>
    </r>
  </si>
  <si>
    <t>حكومي</t>
  </si>
  <si>
    <t>اهلي</t>
  </si>
  <si>
    <t>أربيـل</t>
  </si>
  <si>
    <t>خلاصة مؤشرات المسح البيئي لنشاط الخدمات الطبية في العراق لسنة 2008</t>
  </si>
  <si>
    <r>
      <t>تابع / جدول رقم (</t>
    </r>
    <r>
      <rPr>
        <b/>
        <sz val="10"/>
        <rFont val="Times New Roman"/>
        <family val="1"/>
      </rPr>
      <t>8</t>
    </r>
    <r>
      <rPr>
        <b/>
        <sz val="10"/>
        <rFont val="PT Bold Heading"/>
        <family val="0"/>
      </rPr>
      <t xml:space="preserve">) </t>
    </r>
  </si>
  <si>
    <r>
      <t>تابع / جدول رقم (</t>
    </r>
    <r>
      <rPr>
        <b/>
        <sz val="11"/>
        <rFont val="Times New Roman"/>
        <family val="1"/>
      </rPr>
      <t>15</t>
    </r>
    <r>
      <rPr>
        <b/>
        <sz val="11"/>
        <rFont val="PT Bold Heading"/>
        <family val="0"/>
      </rPr>
      <t xml:space="preserve">) </t>
    </r>
  </si>
  <si>
    <t>كمية المياه المستهلكة حسب المصدر (%)</t>
  </si>
  <si>
    <t>كلي حكومي</t>
  </si>
  <si>
    <t>كلي اهلي</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</si>
</sst>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د.ع.&quot;\ #,##0_-;&quot;د.ع.&quot;\ #,##0\-"/>
    <numFmt numFmtId="165" formatCode="&quot;د.ع.&quot;\ #,##0_-;[Red]&quot;د.ع.&quot;\ #,##0\-"/>
    <numFmt numFmtId="166" formatCode="&quot;د.ع.&quot;\ #,##0.00_-;&quot;د.ع.&quot;\ #,##0.00\-"/>
    <numFmt numFmtId="167" formatCode="&quot;د.ع.&quot;\ #,##0.00_-;[Red]&quot;د.ع.&quot;\ #,##0.00\-"/>
    <numFmt numFmtId="168" formatCode="_-&quot;د.ع.&quot;\ * #,##0_-;_-&quot;د.ع.&quot;\ * #,##0\-;_-&quot;د.ع.&quot;\ * &quot;-&quot;_-;_-@_-"/>
    <numFmt numFmtId="169" formatCode="_-* #,##0_-;_-* #,##0\-;_-* &quot;-&quot;_-;_-@_-"/>
    <numFmt numFmtId="170" formatCode="_-&quot;د.ع.&quot;\ * #,##0.00_-;_-&quot;د.ع.&quot;\ * #,##0.00\-;_-&quot;د.ع.&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ر.س.&quot;\ #,##0_-;&quot;ر.س.&quot;\ #,##0\-"/>
    <numFmt numFmtId="181" formatCode="&quot;ر.س.&quot;\ #,##0_-;[Red]&quot;ر.س.&quot;\ #,##0\-"/>
    <numFmt numFmtId="182" formatCode="&quot;ر.س.&quot;\ #,##0.00_-;&quot;ر.س.&quot;\ #,##0.00\-"/>
    <numFmt numFmtId="183" formatCode="&quot;ر.س.&quot;\ #,##0.00_-;[Red]&quot;ر.س.&quot;\ #,##0.00\-"/>
    <numFmt numFmtId="184" formatCode="_-&quot;ر.س.&quot;\ * #,##0_-;_-&quot;ر.س.&quot;\ * #,##0\-;_-&quot;ر.س.&quot;\ * &quot;-&quot;_-;_-@_-"/>
    <numFmt numFmtId="185" formatCode="_-&quot;ر.س.&quot;\ * #,##0.00_-;_-&quot;ر.س.&quot;\ * #,##0.00\-;_-&quot;ر.س.&quot;\ * &quot;-&quot;??_-;_-@_-"/>
    <numFmt numFmtId="186" formatCode="0.0000000"/>
    <numFmt numFmtId="187" formatCode="0.000000"/>
    <numFmt numFmtId="188" formatCode="0.00000"/>
    <numFmt numFmtId="189" formatCode="0.0000"/>
    <numFmt numFmtId="190" formatCode="0.000"/>
    <numFmt numFmtId="191" formatCode="0.0"/>
    <numFmt numFmtId="192" formatCode="0.00000000"/>
    <numFmt numFmtId="193" formatCode="0_ "/>
    <numFmt numFmtId="194" formatCode="0.00_ "/>
    <numFmt numFmtId="195" formatCode="0.0_ "/>
    <numFmt numFmtId="196" formatCode="_-* #,##0_-;_-* #,##0\-;_-* &quot;-&quot;??_-;_-@_-"/>
    <numFmt numFmtId="197" formatCode="0.0000000000"/>
    <numFmt numFmtId="198" formatCode="0.000000000"/>
    <numFmt numFmtId="199" formatCode="0.000_ "/>
    <numFmt numFmtId="200" formatCode="0.00000000000"/>
  </numFmts>
  <fonts count="57">
    <font>
      <sz val="10"/>
      <name val="Arial"/>
      <family val="0"/>
    </font>
    <font>
      <b/>
      <sz val="11"/>
      <name val="PT Bold Heading"/>
      <family val="0"/>
    </font>
    <font>
      <b/>
      <sz val="11"/>
      <name val="Times New Roman"/>
      <family val="1"/>
    </font>
    <font>
      <b/>
      <sz val="10"/>
      <name val="Simplified Arabic"/>
      <family val="0"/>
    </font>
    <font>
      <b/>
      <sz val="9"/>
      <name val="Simplified Arabic"/>
      <family val="0"/>
    </font>
    <font>
      <b/>
      <sz val="10"/>
      <name val="Arial"/>
      <family val="2"/>
    </font>
    <font>
      <sz val="8"/>
      <name val="Arial"/>
      <family val="0"/>
    </font>
    <font>
      <sz val="8"/>
      <name val="Tahoma"/>
      <family val="0"/>
    </font>
    <font>
      <b/>
      <sz val="8"/>
      <name val="Tahoma"/>
      <family val="0"/>
    </font>
    <font>
      <b/>
      <sz val="10"/>
      <name val="Times New Roman"/>
      <family val="1"/>
    </font>
    <font>
      <sz val="10"/>
      <name val="Times New Roman"/>
      <family val="1"/>
    </font>
    <font>
      <b/>
      <sz val="10"/>
      <name val="PT Bold Heading"/>
      <family val="0"/>
    </font>
    <font>
      <b/>
      <sz val="8"/>
      <name val="Simplified Arabic"/>
      <family val="0"/>
    </font>
    <font>
      <sz val="12"/>
      <name val="Arabic Transparent"/>
      <family val="0"/>
    </font>
    <font>
      <b/>
      <sz val="12"/>
      <name val="Courier New"/>
      <family val="3"/>
    </font>
    <font>
      <b/>
      <sz val="12"/>
      <name val="Arabic Transparent"/>
      <family val="0"/>
    </font>
    <font>
      <b/>
      <sz val="10"/>
      <name val="Arabic Transparent"/>
      <family val="0"/>
    </font>
    <font>
      <b/>
      <sz val="12"/>
      <name val="Times New Roman"/>
      <family val="1"/>
    </font>
    <font>
      <b/>
      <sz val="12"/>
      <name val="PT Bold Heading"/>
      <family val="0"/>
    </font>
    <font>
      <b/>
      <sz val="9"/>
      <name val="Arial"/>
      <family val="0"/>
    </font>
    <font>
      <u val="single"/>
      <sz val="10"/>
      <color indexed="12"/>
      <name val="Arial"/>
      <family val="0"/>
    </font>
    <font>
      <u val="single"/>
      <sz val="10"/>
      <color indexed="36"/>
      <name val="Arial"/>
      <family val="0"/>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3F3F3F"/>
      <name val="Calibri"/>
      <family val="2"/>
    </font>
    <font>
      <sz val="11"/>
      <color rgb="FF3F3F76"/>
      <name val="Calibri"/>
      <family val="2"/>
    </font>
    <font>
      <b/>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10"/>
        <bgColor indexed="64"/>
      </patternFill>
    </fill>
    <fill>
      <patternFill patternType="solid">
        <fgColor indexed="9"/>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double"/>
      <bottom style="double"/>
    </border>
    <border>
      <left>
        <color indexed="63"/>
      </left>
      <right>
        <color indexed="63"/>
      </right>
      <top style="dashed"/>
      <bottom style="dashed"/>
    </border>
    <border>
      <left>
        <color indexed="63"/>
      </left>
      <right>
        <color indexed="63"/>
      </right>
      <top>
        <color indexed="63"/>
      </top>
      <bottom style="double"/>
    </border>
    <border>
      <left>
        <color indexed="63"/>
      </left>
      <right>
        <color indexed="63"/>
      </right>
      <top style="dashed"/>
      <bottom>
        <color indexed="63"/>
      </bottom>
    </border>
    <border>
      <left>
        <color indexed="63"/>
      </left>
      <right>
        <color indexed="63"/>
      </right>
      <top style="double"/>
      <bottom style="hair"/>
    </border>
    <border>
      <left>
        <color indexed="63"/>
      </left>
      <right>
        <color indexed="63"/>
      </right>
      <top style="double"/>
      <bottom style="dashed"/>
    </border>
    <border>
      <left>
        <color indexed="63"/>
      </left>
      <right>
        <color indexed="63"/>
      </right>
      <top>
        <color indexed="63"/>
      </top>
      <bottom style="dashed"/>
    </border>
    <border>
      <left>
        <color indexed="63"/>
      </left>
      <right>
        <color indexed="63"/>
      </right>
      <top style="double"/>
      <bottom>
        <color indexed="63"/>
      </bottom>
    </border>
    <border>
      <left>
        <color indexed="63"/>
      </left>
      <right>
        <color indexed="63"/>
      </right>
      <top style="dashed"/>
      <bottom style="double"/>
    </border>
    <border>
      <left>
        <color indexed="63"/>
      </left>
      <right>
        <color indexed="63"/>
      </right>
      <top style="hair"/>
      <bottom style="double"/>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hair"/>
      <bottom style="medium"/>
    </border>
    <border>
      <left>
        <color indexed="63"/>
      </left>
      <right>
        <color indexed="63"/>
      </right>
      <top style="hair"/>
      <bottom style="hair"/>
    </border>
    <border>
      <left style="double"/>
      <right>
        <color indexed="63"/>
      </right>
      <top style="double"/>
      <bottom style="dashed"/>
    </border>
    <border>
      <left style="double"/>
      <right>
        <color indexed="63"/>
      </right>
      <top style="dashed"/>
      <bottom style="dashed"/>
    </border>
    <border>
      <left style="double"/>
      <right>
        <color indexed="63"/>
      </right>
      <top style="dashed"/>
      <bottom style="double"/>
    </border>
    <border>
      <left style="double"/>
      <right>
        <color indexed="63"/>
      </right>
      <top>
        <color indexed="63"/>
      </top>
      <bottom>
        <color indexed="63"/>
      </bottom>
    </border>
    <border>
      <left style="double"/>
      <right>
        <color indexed="63"/>
      </right>
      <top>
        <color indexed="63"/>
      </top>
      <bottom style="double"/>
    </border>
    <border>
      <left style="double"/>
      <right>
        <color indexed="63"/>
      </right>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4" fillId="28" borderId="0" applyNumberFormat="0" applyBorder="0" applyAlignment="0" applyProtection="0"/>
    <xf numFmtId="0" fontId="45" fillId="20" borderId="2" applyNumberFormat="0" applyAlignment="0" applyProtection="0"/>
    <xf numFmtId="0" fontId="46" fillId="29" borderId="4" applyNumberFormat="0" applyAlignment="0" applyProtection="0"/>
    <xf numFmtId="0" fontId="47" fillId="0" borderId="5" applyNumberFormat="0" applyFill="0" applyAlignment="0" applyProtection="0"/>
    <xf numFmtId="0" fontId="48" fillId="30" borderId="0" applyNumberFormat="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31" borderId="0" applyNumberFormat="0" applyBorder="0" applyAlignment="0" applyProtection="0"/>
    <xf numFmtId="0" fontId="0" fillId="32" borderId="9" applyNumberFormat="0" applyFont="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330">
    <xf numFmtId="0" fontId="0" fillId="0" borderId="0" xfId="0" applyAlignment="1">
      <alignment/>
    </xf>
    <xf numFmtId="0" fontId="1" fillId="0" borderId="0" xfId="0" applyFont="1" applyAlignment="1">
      <alignment horizontal="center"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0" borderId="13" xfId="0" applyFont="1" applyFill="1" applyBorder="1" applyAlignment="1">
      <alignment horizontal="center" vertical="center" wrapText="1"/>
    </xf>
    <xf numFmtId="0" fontId="0" fillId="0" borderId="0" xfId="0" applyAlignment="1">
      <alignment vertical="center"/>
    </xf>
    <xf numFmtId="0" fontId="4" fillId="33" borderId="12" xfId="0" applyFont="1" applyFill="1" applyBorder="1" applyAlignment="1">
      <alignment horizontal="center" vertical="center" wrapText="1"/>
    </xf>
    <xf numFmtId="0" fontId="9" fillId="0" borderId="0" xfId="0" applyFont="1" applyBorder="1" applyAlignment="1">
      <alignment horizontal="center" vertical="center" wrapText="1"/>
    </xf>
    <xf numFmtId="0" fontId="4" fillId="33" borderId="1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33" borderId="0" xfId="0" applyFill="1" applyAlignment="1">
      <alignment/>
    </xf>
    <xf numFmtId="0" fontId="0" fillId="0" borderId="0" xfId="0" applyFill="1" applyAlignment="1">
      <alignment/>
    </xf>
    <xf numFmtId="0" fontId="3" fillId="33" borderId="15"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3" fillId="0" borderId="11" xfId="0" applyFont="1" applyBorder="1" applyAlignment="1">
      <alignment horizontal="center" vertical="center"/>
    </xf>
    <xf numFmtId="0" fontId="3" fillId="33" borderId="11" xfId="0" applyFont="1" applyFill="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0" fillId="0" borderId="0" xfId="0" applyBorder="1" applyAlignment="1">
      <alignment/>
    </xf>
    <xf numFmtId="0" fontId="3" fillId="33" borderId="10" xfId="0" applyFont="1" applyFill="1" applyBorder="1" applyAlignment="1">
      <alignment horizontal="center" vertical="center"/>
    </xf>
    <xf numFmtId="0" fontId="3" fillId="0" borderId="0" xfId="0" applyFont="1" applyBorder="1" applyAlignment="1">
      <alignment horizontal="center" vertical="center" wrapText="1"/>
    </xf>
    <xf numFmtId="0" fontId="9" fillId="0" borderId="16" xfId="0" applyFont="1" applyBorder="1" applyAlignment="1">
      <alignment horizontal="center" vertical="center"/>
    </xf>
    <xf numFmtId="0" fontId="9" fillId="0" borderId="11" xfId="0" applyFont="1" applyBorder="1" applyAlignment="1">
      <alignment horizontal="center" vertical="center"/>
    </xf>
    <xf numFmtId="0" fontId="9" fillId="33" borderId="11" xfId="0" applyFont="1" applyFill="1" applyBorder="1" applyAlignment="1">
      <alignment horizontal="center" vertical="center"/>
    </xf>
    <xf numFmtId="0" fontId="9" fillId="0" borderId="13" xfId="0" applyFont="1" applyBorder="1" applyAlignment="1">
      <alignment horizontal="center" vertical="center"/>
    </xf>
    <xf numFmtId="0" fontId="9" fillId="33" borderId="10"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33" borderId="13" xfId="0" applyFont="1" applyFill="1" applyBorder="1" applyAlignment="1">
      <alignment horizontal="center"/>
    </xf>
    <xf numFmtId="0" fontId="9" fillId="33" borderId="16" xfId="0" applyFont="1" applyFill="1" applyBorder="1" applyAlignment="1">
      <alignment horizontal="center"/>
    </xf>
    <xf numFmtId="0" fontId="9" fillId="0" borderId="0" xfId="0" applyFont="1" applyBorder="1" applyAlignment="1">
      <alignment horizontal="center"/>
    </xf>
    <xf numFmtId="0" fontId="9" fillId="33" borderId="17" xfId="0" applyFont="1" applyFill="1" applyBorder="1" applyAlignment="1">
      <alignment horizontal="center"/>
    </xf>
    <xf numFmtId="0" fontId="9" fillId="33" borderId="12" xfId="0" applyFont="1" applyFill="1" applyBorder="1" applyAlignment="1">
      <alignment horizontal="center"/>
    </xf>
    <xf numFmtId="0" fontId="3" fillId="0" borderId="17" xfId="0" applyFont="1" applyBorder="1" applyAlignment="1">
      <alignment horizontal="center" vertical="center"/>
    </xf>
    <xf numFmtId="0" fontId="3" fillId="33" borderId="1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Border="1" applyAlignment="1">
      <alignment horizontal="center" vertical="center"/>
    </xf>
    <xf numFmtId="0" fontId="3" fillId="0" borderId="0" xfId="0" applyFont="1" applyBorder="1" applyAlignment="1">
      <alignment horizontal="center" vertical="center"/>
    </xf>
    <xf numFmtId="0" fontId="3" fillId="33" borderId="17"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1" xfId="0" applyFont="1" applyFill="1" applyBorder="1" applyAlignment="1">
      <alignment horizontal="center"/>
    </xf>
    <xf numFmtId="0" fontId="9" fillId="0" borderId="11" xfId="0" applyFont="1" applyFill="1" applyBorder="1" applyAlignment="1">
      <alignment horizontal="center"/>
    </xf>
    <xf numFmtId="0" fontId="9" fillId="0" borderId="13" xfId="0" applyFont="1" applyFill="1" applyBorder="1" applyAlignment="1">
      <alignment horizontal="center"/>
    </xf>
    <xf numFmtId="0" fontId="9" fillId="33" borderId="10" xfId="0" applyFont="1" applyFill="1" applyBorder="1" applyAlignment="1">
      <alignment horizontal="center"/>
    </xf>
    <xf numFmtId="0" fontId="10" fillId="33" borderId="10" xfId="0" applyFont="1" applyFill="1" applyBorder="1" applyAlignment="1">
      <alignment/>
    </xf>
    <xf numFmtId="0" fontId="9" fillId="0" borderId="0" xfId="0" applyFont="1" applyBorder="1" applyAlignment="1">
      <alignment/>
    </xf>
    <xf numFmtId="0" fontId="9"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9" fillId="0" borderId="17" xfId="0" applyFont="1" applyBorder="1" applyAlignment="1">
      <alignment horizontal="center" vertical="center"/>
    </xf>
    <xf numFmtId="0" fontId="9" fillId="33" borderId="13"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0" xfId="0" applyFont="1" applyFill="1" applyBorder="1" applyAlignment="1">
      <alignment horizontal="center" vertical="center"/>
    </xf>
    <xf numFmtId="0" fontId="9" fillId="0" borderId="0" xfId="0" applyFont="1" applyBorder="1" applyAlignment="1">
      <alignment horizontal="center" vertical="center"/>
    </xf>
    <xf numFmtId="0" fontId="9" fillId="33" borderId="17" xfId="0" applyFont="1" applyFill="1" applyBorder="1" applyAlignment="1">
      <alignment horizontal="center" vertical="center"/>
    </xf>
    <xf numFmtId="191" fontId="9" fillId="33" borderId="17"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9" fillId="33" borderId="12" xfId="0" applyFont="1" applyFill="1" applyBorder="1" applyAlignment="1">
      <alignment horizontal="center" vertical="center"/>
    </xf>
    <xf numFmtId="191" fontId="9" fillId="33" borderId="12" xfId="0" applyNumberFormat="1" applyFont="1" applyFill="1" applyBorder="1" applyAlignment="1">
      <alignment horizontal="center" vertical="center"/>
    </xf>
    <xf numFmtId="0" fontId="9" fillId="0" borderId="16" xfId="0" applyFont="1" applyFill="1" applyBorder="1" applyAlignment="1">
      <alignment horizontal="center"/>
    </xf>
    <xf numFmtId="0" fontId="1" fillId="0" borderId="0" xfId="0" applyFont="1" applyFill="1" applyBorder="1" applyAlignment="1">
      <alignment horizontal="center" vertical="center" wrapText="1"/>
    </xf>
    <xf numFmtId="0" fontId="9" fillId="0" borderId="16" xfId="0" applyFont="1" applyBorder="1" applyAlignment="1">
      <alignment horizontal="center"/>
    </xf>
    <xf numFmtId="0" fontId="12" fillId="33" borderId="12"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3" fillId="0" borderId="0" xfId="0" applyFont="1" applyAlignment="1">
      <alignment horizontal="center"/>
    </xf>
    <xf numFmtId="0" fontId="9" fillId="0" borderId="0" xfId="0" applyFont="1" applyFill="1" applyBorder="1" applyAlignment="1">
      <alignment horizontal="center"/>
    </xf>
    <xf numFmtId="0" fontId="3" fillId="33" borderId="11" xfId="0" applyFont="1" applyFill="1" applyBorder="1" applyAlignment="1">
      <alignment horizontal="center"/>
    </xf>
    <xf numFmtId="0" fontId="0" fillId="0" borderId="0" xfId="0" applyFill="1" applyBorder="1" applyAlignment="1">
      <alignment/>
    </xf>
    <xf numFmtId="0" fontId="12" fillId="0" borderId="0" xfId="0" applyFont="1" applyFill="1" applyBorder="1" applyAlignment="1">
      <alignment horizontal="center" vertical="center" wrapText="1"/>
    </xf>
    <xf numFmtId="0" fontId="10" fillId="0" borderId="0" xfId="0" applyFont="1" applyFill="1" applyBorder="1" applyAlignment="1">
      <alignment/>
    </xf>
    <xf numFmtId="2" fontId="9" fillId="33" borderId="11" xfId="0" applyNumberFormat="1" applyFont="1" applyFill="1" applyBorder="1" applyAlignment="1">
      <alignment horizontal="center"/>
    </xf>
    <xf numFmtId="2" fontId="9" fillId="0" borderId="0" xfId="0" applyNumberFormat="1" applyFont="1" applyFill="1" applyBorder="1" applyAlignment="1">
      <alignment horizontal="center"/>
    </xf>
    <xf numFmtId="2" fontId="0" fillId="0" borderId="0" xfId="0" applyNumberFormat="1" applyFill="1" applyBorder="1" applyAlignment="1">
      <alignment/>
    </xf>
    <xf numFmtId="191" fontId="9" fillId="0" borderId="13" xfId="0" applyNumberFormat="1" applyFont="1" applyBorder="1" applyAlignment="1">
      <alignment horizontal="center" vertical="center"/>
    </xf>
    <xf numFmtId="191" fontId="9" fillId="0" borderId="16" xfId="0" applyNumberFormat="1" applyFont="1" applyBorder="1" applyAlignment="1">
      <alignment horizontal="center" vertical="center"/>
    </xf>
    <xf numFmtId="0" fontId="3" fillId="0" borderId="20" xfId="0" applyFont="1" applyBorder="1" applyAlignment="1">
      <alignment horizontal="center" vertical="center" wrapText="1"/>
    </xf>
    <xf numFmtId="0" fontId="0" fillId="0" borderId="0" xfId="0" applyBorder="1" applyAlignment="1">
      <alignment horizontal="center" vertical="center" wrapText="1"/>
    </xf>
    <xf numFmtId="0" fontId="3" fillId="33" borderId="17"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9" fillId="0" borderId="11" xfId="0" applyFont="1" applyFill="1" applyBorder="1" applyAlignment="1">
      <alignment horizontal="center" vertical="center"/>
    </xf>
    <xf numFmtId="2" fontId="9" fillId="33"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2" fontId="9" fillId="33" borderId="16" xfId="0" applyNumberFormat="1" applyFont="1" applyFill="1" applyBorder="1" applyAlignment="1">
      <alignment horizontal="center"/>
    </xf>
    <xf numFmtId="191" fontId="0" fillId="0" borderId="0" xfId="0" applyNumberFormat="1" applyAlignment="1">
      <alignment/>
    </xf>
    <xf numFmtId="0" fontId="12" fillId="33" borderId="0" xfId="0" applyFont="1" applyFill="1" applyBorder="1" applyAlignment="1">
      <alignment horizontal="center" vertical="center" wrapText="1"/>
    </xf>
    <xf numFmtId="0" fontId="0" fillId="0" borderId="0" xfId="0" applyBorder="1" applyAlignment="1">
      <alignment horizontal="center" vertical="center"/>
    </xf>
    <xf numFmtId="0" fontId="12" fillId="33" borderId="18" xfId="0" applyFont="1" applyFill="1" applyBorder="1" applyAlignment="1">
      <alignment horizontal="center" vertical="center" wrapText="1"/>
    </xf>
    <xf numFmtId="0" fontId="3" fillId="33" borderId="18" xfId="0" applyFont="1" applyFill="1" applyBorder="1" applyAlignment="1">
      <alignment horizontal="center" vertical="center" wrapText="1"/>
    </xf>
    <xf numFmtId="191" fontId="9" fillId="0" borderId="16" xfId="0" applyNumberFormat="1" applyFont="1" applyBorder="1" applyAlignment="1">
      <alignment horizontal="center"/>
    </xf>
    <xf numFmtId="191" fontId="9" fillId="33" borderId="11" xfId="0" applyNumberFormat="1" applyFont="1" applyFill="1" applyBorder="1" applyAlignment="1">
      <alignment horizontal="center"/>
    </xf>
    <xf numFmtId="191" fontId="9" fillId="0" borderId="11" xfId="0" applyNumberFormat="1" applyFont="1" applyFill="1" applyBorder="1" applyAlignment="1">
      <alignment horizontal="center"/>
    </xf>
    <xf numFmtId="191" fontId="9" fillId="0" borderId="13" xfId="0" applyNumberFormat="1" applyFont="1" applyFill="1" applyBorder="1" applyAlignment="1">
      <alignment horizontal="center"/>
    </xf>
    <xf numFmtId="191" fontId="9" fillId="0" borderId="16" xfId="0" applyNumberFormat="1" applyFont="1" applyFill="1" applyBorder="1" applyAlignment="1">
      <alignment horizontal="center"/>
    </xf>
    <xf numFmtId="191" fontId="9" fillId="33" borderId="11" xfId="0" applyNumberFormat="1" applyFont="1" applyFill="1" applyBorder="1" applyAlignment="1">
      <alignment horizontal="center" vertical="center"/>
    </xf>
    <xf numFmtId="191" fontId="9" fillId="33" borderId="16" xfId="0" applyNumberFormat="1" applyFont="1" applyFill="1" applyBorder="1" applyAlignment="1">
      <alignment horizontal="center" vertical="center"/>
    </xf>
    <xf numFmtId="191" fontId="9" fillId="0" borderId="11" xfId="0" applyNumberFormat="1" applyFont="1" applyFill="1" applyBorder="1" applyAlignment="1">
      <alignment horizontal="center" vertical="center"/>
    </xf>
    <xf numFmtId="191" fontId="9" fillId="0" borderId="13" xfId="0" applyNumberFormat="1" applyFont="1" applyFill="1" applyBorder="1" applyAlignment="1">
      <alignment horizontal="center" vertical="center"/>
    </xf>
    <xf numFmtId="191" fontId="9" fillId="0" borderId="16" xfId="0" applyNumberFormat="1" applyFont="1" applyFill="1" applyBorder="1" applyAlignment="1">
      <alignment horizontal="center" vertical="center"/>
    </xf>
    <xf numFmtId="191" fontId="9" fillId="33" borderId="10" xfId="0" applyNumberFormat="1" applyFont="1" applyFill="1" applyBorder="1" applyAlignment="1">
      <alignment horizontal="center" vertical="center"/>
    </xf>
    <xf numFmtId="191" fontId="10" fillId="33" borderId="10" xfId="0" applyNumberFormat="1" applyFont="1" applyFill="1" applyBorder="1" applyAlignment="1">
      <alignment/>
    </xf>
    <xf numFmtId="191" fontId="9" fillId="33" borderId="10" xfId="0" applyNumberFormat="1" applyFont="1" applyFill="1" applyBorder="1" applyAlignment="1">
      <alignment horizontal="center" vertical="center" wrapText="1"/>
    </xf>
    <xf numFmtId="191" fontId="3" fillId="33" borderId="10" xfId="0" applyNumberFormat="1" applyFont="1" applyFill="1" applyBorder="1" applyAlignment="1">
      <alignment horizontal="center" vertical="center" wrapText="1"/>
    </xf>
    <xf numFmtId="191" fontId="9" fillId="0" borderId="0" xfId="0" applyNumberFormat="1" applyFont="1" applyBorder="1" applyAlignment="1">
      <alignment horizontal="center" vertical="center" wrapText="1"/>
    </xf>
    <xf numFmtId="191" fontId="9" fillId="33" borderId="11"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4" fillId="33" borderId="18" xfId="0" applyFont="1" applyFill="1" applyBorder="1" applyAlignment="1">
      <alignment horizontal="center" vertical="center" wrapText="1"/>
    </xf>
    <xf numFmtId="191" fontId="0" fillId="33" borderId="10" xfId="0" applyNumberFormat="1" applyFill="1" applyBorder="1" applyAlignment="1">
      <alignment horizontal="center" vertical="center"/>
    </xf>
    <xf numFmtId="191" fontId="0" fillId="33" borderId="10" xfId="0" applyNumberFormat="1" applyFill="1" applyBorder="1" applyAlignment="1">
      <alignment/>
    </xf>
    <xf numFmtId="0" fontId="3" fillId="33" borderId="0" xfId="0" applyFont="1" applyFill="1" applyBorder="1" applyAlignment="1">
      <alignment horizontal="center" vertical="center" wrapText="1"/>
    </xf>
    <xf numFmtId="49" fontId="14" fillId="0" borderId="0" xfId="0" applyNumberFormat="1" applyFont="1" applyAlignment="1">
      <alignment horizontal="right"/>
    </xf>
    <xf numFmtId="0" fontId="13" fillId="0" borderId="0" xfId="0" applyFont="1" applyAlignment="1">
      <alignment/>
    </xf>
    <xf numFmtId="49" fontId="15" fillId="0" borderId="0" xfId="0" applyNumberFormat="1" applyFont="1" applyAlignment="1">
      <alignment horizontal="left"/>
    </xf>
    <xf numFmtId="193" fontId="15" fillId="0" borderId="0" xfId="0" applyNumberFormat="1" applyFont="1" applyAlignment="1">
      <alignment horizontal="left"/>
    </xf>
    <xf numFmtId="194" fontId="15" fillId="0" borderId="0" xfId="0" applyNumberFormat="1" applyFont="1" applyAlignment="1">
      <alignment horizontal="left"/>
    </xf>
    <xf numFmtId="195" fontId="15" fillId="0" borderId="0" xfId="0" applyNumberFormat="1" applyFont="1" applyAlignment="1">
      <alignment horizontal="left"/>
    </xf>
    <xf numFmtId="195" fontId="9" fillId="33" borderId="11" xfId="0" applyNumberFormat="1" applyFont="1" applyFill="1" applyBorder="1" applyAlignment="1">
      <alignment horizontal="center"/>
    </xf>
    <xf numFmtId="0" fontId="3" fillId="33" borderId="10" xfId="0" applyFont="1" applyFill="1" applyBorder="1" applyAlignment="1">
      <alignment horizontal="right" vertical="center" wrapText="1"/>
    </xf>
    <xf numFmtId="193" fontId="0" fillId="0" borderId="0" xfId="0" applyNumberFormat="1" applyBorder="1" applyAlignment="1">
      <alignment horizontal="center" vertical="center"/>
    </xf>
    <xf numFmtId="193" fontId="0" fillId="0" borderId="0" xfId="0" applyNumberFormat="1" applyBorder="1" applyAlignment="1">
      <alignment/>
    </xf>
    <xf numFmtId="195" fontId="0" fillId="0" borderId="0" xfId="0" applyNumberFormat="1" applyBorder="1" applyAlignment="1">
      <alignment horizontal="center" vertical="center"/>
    </xf>
    <xf numFmtId="0" fontId="0" fillId="0" borderId="17" xfId="0" applyBorder="1" applyAlignment="1">
      <alignment horizontal="center" vertical="center" wrapText="1"/>
    </xf>
    <xf numFmtId="1" fontId="0" fillId="0" borderId="0" xfId="0" applyNumberFormat="1" applyAlignment="1">
      <alignment/>
    </xf>
    <xf numFmtId="0" fontId="15"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3" fillId="33" borderId="1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Fill="1" applyBorder="1" applyAlignment="1">
      <alignment horizontal="center" vertical="center" wrapText="1"/>
    </xf>
    <xf numFmtId="193" fontId="15" fillId="0" borderId="0" xfId="0" applyNumberFormat="1" applyFont="1" applyAlignment="1">
      <alignment horizontal="center"/>
    </xf>
    <xf numFmtId="0" fontId="3" fillId="0" borderId="12"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Fill="1" applyBorder="1" applyAlignment="1">
      <alignment horizontal="center" vertical="center" wrapText="1"/>
    </xf>
    <xf numFmtId="0" fontId="0" fillId="33" borderId="10" xfId="0" applyFill="1" applyBorder="1" applyAlignment="1">
      <alignment horizontal="center" vertical="center"/>
    </xf>
    <xf numFmtId="0" fontId="4" fillId="33" borderId="13" xfId="0" applyFont="1" applyFill="1" applyBorder="1" applyAlignment="1">
      <alignment horizontal="center" vertical="center" wrapText="1"/>
    </xf>
    <xf numFmtId="191" fontId="9" fillId="0" borderId="17"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191" fontId="9" fillId="0" borderId="16" xfId="0" applyNumberFormat="1" applyFont="1" applyFill="1" applyBorder="1" applyAlignment="1">
      <alignment horizontal="center" vertical="center" wrapText="1"/>
    </xf>
    <xf numFmtId="191" fontId="9" fillId="33" borderId="13" xfId="0" applyNumberFormat="1" applyFont="1" applyFill="1" applyBorder="1" applyAlignment="1">
      <alignment horizontal="center"/>
    </xf>
    <xf numFmtId="191" fontId="9" fillId="33" borderId="16" xfId="0" applyNumberFormat="1" applyFont="1" applyFill="1" applyBorder="1" applyAlignment="1">
      <alignment horizontal="center"/>
    </xf>
    <xf numFmtId="195" fontId="9" fillId="33" borderId="12" xfId="0" applyNumberFormat="1" applyFont="1" applyFill="1" applyBorder="1" applyAlignment="1">
      <alignment horizontal="center" vertical="center"/>
    </xf>
    <xf numFmtId="2" fontId="9" fillId="0" borderId="0" xfId="0" applyNumberFormat="1" applyFont="1" applyBorder="1" applyAlignment="1">
      <alignment horizontal="center"/>
    </xf>
    <xf numFmtId="2" fontId="9" fillId="33" borderId="13" xfId="0" applyNumberFormat="1" applyFont="1" applyFill="1" applyBorder="1" applyAlignment="1">
      <alignment horizontal="center"/>
    </xf>
    <xf numFmtId="0" fontId="5" fillId="0" borderId="0" xfId="0" applyFont="1" applyAlignment="1">
      <alignment horizontal="center"/>
    </xf>
    <xf numFmtId="0" fontId="9" fillId="0" borderId="13" xfId="0" applyFont="1" applyBorder="1" applyAlignment="1">
      <alignment horizontal="center" vertical="center" wrapText="1"/>
    </xf>
    <xf numFmtId="0" fontId="5" fillId="0" borderId="0" xfId="0" applyFont="1" applyAlignment="1">
      <alignment/>
    </xf>
    <xf numFmtId="0" fontId="9" fillId="0" borderId="20" xfId="0" applyFont="1" applyBorder="1" applyAlignment="1">
      <alignment horizontal="center" vertical="center" wrapText="1"/>
    </xf>
    <xf numFmtId="191" fontId="9" fillId="33" borderId="17" xfId="0" applyNumberFormat="1" applyFont="1" applyFill="1" applyBorder="1" applyAlignment="1">
      <alignment horizontal="center"/>
    </xf>
    <xf numFmtId="0" fontId="1" fillId="0" borderId="12" xfId="0" applyFont="1" applyBorder="1" applyAlignment="1">
      <alignment horizontal="center" vertical="center" wrapText="1"/>
    </xf>
    <xf numFmtId="0" fontId="9" fillId="0" borderId="0" xfId="0" applyFont="1" applyFill="1" applyBorder="1" applyAlignment="1">
      <alignment horizontal="center" vertical="center"/>
    </xf>
    <xf numFmtId="0" fontId="4" fillId="33" borderId="21" xfId="0" applyFont="1" applyFill="1" applyBorder="1" applyAlignment="1">
      <alignment horizontal="center" vertical="center" wrapText="1"/>
    </xf>
    <xf numFmtId="191" fontId="9" fillId="33" borderId="17" xfId="0" applyNumberFormat="1" applyFont="1" applyFill="1" applyBorder="1" applyAlignment="1">
      <alignment horizontal="center" vertical="center" wrapText="1"/>
    </xf>
    <xf numFmtId="191" fontId="9" fillId="33" borderId="12" xfId="0" applyNumberFormat="1" applyFont="1" applyFill="1" applyBorder="1" applyAlignment="1">
      <alignment horizontal="center" vertical="center" wrapText="1"/>
    </xf>
    <xf numFmtId="0" fontId="9" fillId="0" borderId="0" xfId="0" applyFont="1" applyAlignment="1">
      <alignment horizontal="center" vertical="center"/>
    </xf>
    <xf numFmtId="0" fontId="0" fillId="33" borderId="12" xfId="0" applyFill="1" applyBorder="1" applyAlignment="1">
      <alignment/>
    </xf>
    <xf numFmtId="0" fontId="0" fillId="33" borderId="17" xfId="0" applyFill="1" applyBorder="1" applyAlignment="1">
      <alignment/>
    </xf>
    <xf numFmtId="0" fontId="9" fillId="33" borderId="0" xfId="0" applyFont="1" applyFill="1" applyBorder="1" applyAlignment="1">
      <alignment horizontal="center"/>
    </xf>
    <xf numFmtId="191" fontId="9" fillId="33" borderId="12" xfId="0" applyNumberFormat="1" applyFont="1" applyFill="1" applyBorder="1" applyAlignment="1">
      <alignment horizontal="center"/>
    </xf>
    <xf numFmtId="191" fontId="9" fillId="33" borderId="13" xfId="0" applyNumberFormat="1" applyFont="1" applyFill="1" applyBorder="1" applyAlignment="1">
      <alignment horizontal="center" vertical="center" wrapText="1"/>
    </xf>
    <xf numFmtId="191" fontId="9" fillId="33" borderId="16" xfId="0" applyNumberFormat="1" applyFont="1" applyFill="1" applyBorder="1" applyAlignment="1">
      <alignment horizontal="center" vertical="center" wrapText="1"/>
    </xf>
    <xf numFmtId="191" fontId="9" fillId="0" borderId="13" xfId="0" applyNumberFormat="1" applyFont="1" applyFill="1" applyBorder="1" applyAlignment="1">
      <alignment horizontal="center" vertical="center" wrapText="1"/>
    </xf>
    <xf numFmtId="191" fontId="9" fillId="33" borderId="0" xfId="0" applyNumberFormat="1" applyFont="1" applyFill="1" applyBorder="1" applyAlignment="1">
      <alignment horizontal="center"/>
    </xf>
    <xf numFmtId="191" fontId="9" fillId="0" borderId="0" xfId="0" applyNumberFormat="1" applyFont="1" applyFill="1" applyBorder="1" applyAlignment="1">
      <alignment horizontal="center" vertical="center" wrapText="1"/>
    </xf>
    <xf numFmtId="191" fontId="9" fillId="33" borderId="10" xfId="0" applyNumberFormat="1" applyFont="1" applyFill="1" applyBorder="1" applyAlignment="1">
      <alignment horizontal="center"/>
    </xf>
    <xf numFmtId="191" fontId="9" fillId="0" borderId="0" xfId="0" applyNumberFormat="1" applyFont="1" applyBorder="1" applyAlignment="1">
      <alignment horizontal="center"/>
    </xf>
    <xf numFmtId="0" fontId="4" fillId="33" borderId="22" xfId="0" applyFont="1" applyFill="1" applyBorder="1" applyAlignment="1">
      <alignment horizontal="center" vertical="center" wrapText="1"/>
    </xf>
    <xf numFmtId="0" fontId="0" fillId="0" borderId="20" xfId="0" applyBorder="1" applyAlignment="1">
      <alignment horizontal="center" vertical="center" wrapText="1"/>
    </xf>
    <xf numFmtId="191" fontId="9" fillId="0" borderId="0" xfId="0" applyNumberFormat="1" applyFont="1" applyAlignment="1">
      <alignment horizontal="center" vertical="center"/>
    </xf>
    <xf numFmtId="191" fontId="9" fillId="33" borderId="13" xfId="0" applyNumberFormat="1" applyFont="1" applyFill="1" applyBorder="1" applyAlignment="1">
      <alignment horizontal="center" vertical="center"/>
    </xf>
    <xf numFmtId="191" fontId="9" fillId="0" borderId="0" xfId="0" applyNumberFormat="1" applyFont="1" applyBorder="1" applyAlignment="1">
      <alignment horizontal="center" vertical="center"/>
    </xf>
    <xf numFmtId="0" fontId="0" fillId="33" borderId="10" xfId="0" applyFill="1" applyBorder="1" applyAlignment="1">
      <alignment/>
    </xf>
    <xf numFmtId="191" fontId="9" fillId="0" borderId="0" xfId="0" applyNumberFormat="1" applyFont="1" applyAlignment="1">
      <alignment horizontal="center"/>
    </xf>
    <xf numFmtId="191" fontId="9" fillId="0" borderId="23" xfId="0" applyNumberFormat="1" applyFont="1" applyBorder="1" applyAlignment="1">
      <alignment horizontal="center" vertical="center" wrapText="1"/>
    </xf>
    <xf numFmtId="191" fontId="9" fillId="0" borderId="23" xfId="0" applyNumberFormat="1" applyFont="1" applyBorder="1" applyAlignment="1">
      <alignment horizontal="center"/>
    </xf>
    <xf numFmtId="0" fontId="3" fillId="0" borderId="0" xfId="0" applyFont="1" applyBorder="1" applyAlignment="1">
      <alignment horizontal="right" vertical="center" wrapText="1"/>
    </xf>
    <xf numFmtId="191" fontId="3" fillId="33" borderId="17" xfId="0" applyNumberFormat="1" applyFont="1" applyFill="1" applyBorder="1" applyAlignment="1">
      <alignment horizontal="center" vertical="center" wrapText="1"/>
    </xf>
    <xf numFmtId="191" fontId="3" fillId="33" borderId="12"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0" fontId="9" fillId="34" borderId="13" xfId="0" applyFont="1" applyFill="1" applyBorder="1" applyAlignment="1">
      <alignment horizontal="center"/>
    </xf>
    <xf numFmtId="0" fontId="9" fillId="34" borderId="0" xfId="0" applyFont="1" applyFill="1" applyAlignment="1">
      <alignment horizontal="center"/>
    </xf>
    <xf numFmtId="0" fontId="3" fillId="0" borderId="0" xfId="0" applyFont="1" applyFill="1" applyBorder="1" applyAlignment="1">
      <alignment horizontal="right"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xf>
    <xf numFmtId="1" fontId="9" fillId="33" borderId="12" xfId="0" applyNumberFormat="1" applyFont="1" applyFill="1" applyBorder="1" applyAlignment="1">
      <alignment horizontal="center" vertical="center"/>
    </xf>
    <xf numFmtId="191" fontId="9" fillId="0" borderId="0" xfId="0" applyNumberFormat="1" applyFont="1" applyFill="1" applyAlignment="1">
      <alignment horizontal="center"/>
    </xf>
    <xf numFmtId="49" fontId="16" fillId="0" borderId="0" xfId="0" applyNumberFormat="1" applyFont="1" applyAlignment="1">
      <alignment horizontal="center"/>
    </xf>
    <xf numFmtId="195" fontId="9" fillId="0" borderId="15" xfId="0" applyNumberFormat="1" applyFont="1" applyBorder="1" applyAlignment="1">
      <alignment horizontal="center"/>
    </xf>
    <xf numFmtId="195" fontId="9" fillId="0" borderId="11" xfId="0" applyNumberFormat="1" applyFont="1" applyBorder="1" applyAlignment="1">
      <alignment horizontal="center"/>
    </xf>
    <xf numFmtId="195" fontId="9" fillId="0" borderId="18" xfId="0" applyNumberFormat="1" applyFont="1" applyBorder="1" applyAlignment="1">
      <alignment horizontal="center"/>
    </xf>
    <xf numFmtId="195" fontId="10" fillId="33" borderId="0" xfId="0" applyNumberFormat="1" applyFont="1" applyFill="1" applyBorder="1" applyAlignment="1">
      <alignment horizontal="center" vertical="center"/>
    </xf>
    <xf numFmtId="195" fontId="9" fillId="0" borderId="24" xfId="0" applyNumberFormat="1" applyFont="1" applyBorder="1" applyAlignment="1">
      <alignment horizontal="center"/>
    </xf>
    <xf numFmtId="195" fontId="9" fillId="33" borderId="25" xfId="0" applyNumberFormat="1" applyFont="1" applyFill="1" applyBorder="1" applyAlignment="1">
      <alignment horizontal="center"/>
    </xf>
    <xf numFmtId="195" fontId="9" fillId="0" borderId="25" xfId="0" applyNumberFormat="1" applyFont="1" applyBorder="1" applyAlignment="1">
      <alignment horizontal="center"/>
    </xf>
    <xf numFmtId="195" fontId="9" fillId="0" borderId="26" xfId="0" applyNumberFormat="1" applyFont="1" applyBorder="1" applyAlignment="1">
      <alignment horizontal="center"/>
    </xf>
    <xf numFmtId="195" fontId="10" fillId="33" borderId="27" xfId="0" applyNumberFormat="1" applyFont="1" applyFill="1" applyBorder="1" applyAlignment="1">
      <alignment horizontal="center" vertical="center"/>
    </xf>
    <xf numFmtId="195" fontId="9" fillId="33" borderId="28" xfId="0" applyNumberFormat="1" applyFont="1" applyFill="1" applyBorder="1" applyAlignment="1">
      <alignment horizontal="center" vertical="center"/>
    </xf>
    <xf numFmtId="193" fontId="17" fillId="0" borderId="0" xfId="0" applyNumberFormat="1" applyFont="1" applyAlignment="1">
      <alignment horizontal="center"/>
    </xf>
    <xf numFmtId="195" fontId="17" fillId="0" borderId="0" xfId="0" applyNumberFormat="1" applyFont="1" applyAlignment="1">
      <alignment horizontal="center"/>
    </xf>
    <xf numFmtId="2" fontId="9" fillId="0" borderId="0" xfId="0" applyNumberFormat="1" applyFont="1" applyFill="1" applyBorder="1" applyAlignment="1">
      <alignment horizontal="center" vertical="center" wrapText="1"/>
    </xf>
    <xf numFmtId="0" fontId="4" fillId="35" borderId="0" xfId="0" applyFont="1" applyFill="1" applyBorder="1" applyAlignment="1">
      <alignment horizontal="center" vertical="center" wrapText="1"/>
    </xf>
    <xf numFmtId="191" fontId="9" fillId="0" borderId="17" xfId="0" applyNumberFormat="1" applyFont="1" applyBorder="1" applyAlignment="1">
      <alignment horizontal="center" vertical="center"/>
    </xf>
    <xf numFmtId="2" fontId="9" fillId="33" borderId="0" xfId="0" applyNumberFormat="1" applyFont="1" applyFill="1" applyBorder="1" applyAlignment="1">
      <alignment horizontal="center" vertical="center"/>
    </xf>
    <xf numFmtId="0" fontId="10" fillId="33" borderId="0" xfId="0" applyFont="1" applyFill="1" applyBorder="1" applyAlignment="1">
      <alignment/>
    </xf>
    <xf numFmtId="2" fontId="0" fillId="33" borderId="12" xfId="0" applyNumberFormat="1" applyFill="1" applyBorder="1" applyAlignment="1">
      <alignment/>
    </xf>
    <xf numFmtId="191" fontId="9" fillId="0" borderId="0" xfId="0" applyNumberFormat="1" applyFont="1" applyFill="1" applyBorder="1" applyAlignment="1">
      <alignment horizontal="center"/>
    </xf>
    <xf numFmtId="191" fontId="9" fillId="0" borderId="0" xfId="0" applyNumberFormat="1" applyFont="1" applyFill="1" applyBorder="1" applyAlignment="1">
      <alignment horizontal="center" vertical="center"/>
    </xf>
    <xf numFmtId="191" fontId="9" fillId="33" borderId="0" xfId="0" applyNumberFormat="1"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0" borderId="0" xfId="0" applyFont="1" applyFill="1" applyBorder="1" applyAlignment="1">
      <alignment horizontal="center" vertical="center"/>
    </xf>
    <xf numFmtId="191" fontId="9" fillId="33" borderId="0" xfId="0" applyNumberFormat="1" applyFont="1" applyFill="1" applyBorder="1" applyAlignment="1">
      <alignment horizontal="center" vertical="center"/>
    </xf>
    <xf numFmtId="191" fontId="3" fillId="0" borderId="0" xfId="0" applyNumberFormat="1" applyFont="1" applyBorder="1" applyAlignment="1">
      <alignment horizontal="center" vertical="center"/>
    </xf>
    <xf numFmtId="191" fontId="3" fillId="0" borderId="16" xfId="0" applyNumberFormat="1" applyFont="1" applyBorder="1" applyAlignment="1">
      <alignment horizontal="center" vertical="center"/>
    </xf>
    <xf numFmtId="191" fontId="3" fillId="33" borderId="13" xfId="0" applyNumberFormat="1" applyFont="1" applyFill="1" applyBorder="1" applyAlignment="1">
      <alignment horizontal="center" vertical="center"/>
    </xf>
    <xf numFmtId="191" fontId="3" fillId="33" borderId="16" xfId="0" applyNumberFormat="1" applyFont="1" applyFill="1" applyBorder="1" applyAlignment="1">
      <alignment horizontal="center" vertical="center"/>
    </xf>
    <xf numFmtId="191" fontId="3" fillId="0" borderId="13" xfId="0" applyNumberFormat="1" applyFont="1" applyBorder="1" applyAlignment="1">
      <alignment horizontal="center" vertical="center"/>
    </xf>
    <xf numFmtId="191" fontId="3" fillId="33" borderId="0" xfId="0" applyNumberFormat="1" applyFont="1" applyFill="1" applyBorder="1" applyAlignment="1">
      <alignment horizontal="center" vertical="center"/>
    </xf>
    <xf numFmtId="191" fontId="3" fillId="33" borderId="12" xfId="0" applyNumberFormat="1" applyFont="1" applyFill="1" applyBorder="1" applyAlignment="1">
      <alignment horizontal="center" vertical="center"/>
    </xf>
    <xf numFmtId="191" fontId="3" fillId="0" borderId="17" xfId="0" applyNumberFormat="1" applyFont="1" applyBorder="1" applyAlignment="1">
      <alignment horizontal="center" vertical="center"/>
    </xf>
    <xf numFmtId="191" fontId="3" fillId="33" borderId="17"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0" fillId="0" borderId="0" xfId="0" applyFill="1" applyBorder="1" applyAlignment="1">
      <alignment vertical="center"/>
    </xf>
    <xf numFmtId="0" fontId="3" fillId="0" borderId="0" xfId="0" applyFont="1" applyFill="1" applyAlignment="1">
      <alignment horizontal="center" vertical="center"/>
    </xf>
    <xf numFmtId="0" fontId="9" fillId="0" borderId="0" xfId="0" applyFont="1" applyFill="1" applyAlignment="1">
      <alignment horizontal="center" vertical="center"/>
    </xf>
    <xf numFmtId="2" fontId="9" fillId="0" borderId="0" xfId="0" applyNumberFormat="1" applyFont="1" applyFill="1" applyBorder="1" applyAlignment="1">
      <alignment horizontal="center" vertical="center"/>
    </xf>
    <xf numFmtId="0" fontId="3" fillId="36" borderId="11" xfId="0" applyFont="1" applyFill="1" applyBorder="1" applyAlignment="1">
      <alignment horizontal="center" vertical="center"/>
    </xf>
    <xf numFmtId="0" fontId="3" fillId="0" borderId="18" xfId="0" applyFont="1" applyFill="1" applyBorder="1" applyAlignment="1">
      <alignment horizontal="center" vertical="center"/>
    </xf>
    <xf numFmtId="0" fontId="9" fillId="0" borderId="18" xfId="0" applyFont="1" applyFill="1" applyBorder="1" applyAlignment="1">
      <alignment horizontal="center" vertical="center"/>
    </xf>
    <xf numFmtId="191" fontId="0" fillId="0" borderId="0" xfId="0" applyNumberFormat="1" applyBorder="1" applyAlignment="1">
      <alignment horizontal="center" vertical="center" wrapText="1"/>
    </xf>
    <xf numFmtId="0" fontId="18" fillId="0" borderId="0" xfId="0" applyFont="1" applyAlignment="1">
      <alignment horizontal="center" vertical="center"/>
    </xf>
    <xf numFmtId="0" fontId="3" fillId="33" borderId="18" xfId="0" applyFont="1" applyFill="1" applyBorder="1" applyAlignment="1">
      <alignment horizontal="center" vertical="center"/>
    </xf>
    <xf numFmtId="191" fontId="0" fillId="0" borderId="0" xfId="0" applyNumberFormat="1" applyAlignment="1">
      <alignment horizontal="center"/>
    </xf>
    <xf numFmtId="0" fontId="18" fillId="0" borderId="0" xfId="0" applyFont="1" applyBorder="1" applyAlignment="1">
      <alignment horizontal="center" vertical="center"/>
    </xf>
    <xf numFmtId="0" fontId="9" fillId="33" borderId="18" xfId="0" applyFont="1" applyFill="1" applyBorder="1" applyAlignment="1">
      <alignment horizontal="center" vertical="center"/>
    </xf>
    <xf numFmtId="2" fontId="9" fillId="0" borderId="18" xfId="0" applyNumberFormat="1" applyFont="1" applyFill="1" applyBorder="1" applyAlignment="1">
      <alignment horizontal="center" vertical="center"/>
    </xf>
    <xf numFmtId="0" fontId="9" fillId="36" borderId="13" xfId="0" applyFont="1" applyFill="1" applyBorder="1" applyAlignment="1">
      <alignment horizontal="center" vertical="center"/>
    </xf>
    <xf numFmtId="0" fontId="9" fillId="36" borderId="11" xfId="0" applyFont="1" applyFill="1" applyBorder="1" applyAlignment="1">
      <alignment horizontal="center" vertical="center"/>
    </xf>
    <xf numFmtId="0" fontId="9" fillId="36" borderId="0" xfId="0" applyFont="1" applyFill="1" applyBorder="1" applyAlignment="1">
      <alignment horizontal="center" vertical="center"/>
    </xf>
    <xf numFmtId="0" fontId="3" fillId="36" borderId="0" xfId="0" applyFont="1" applyFill="1" applyBorder="1" applyAlignment="1">
      <alignment horizontal="center" vertical="center" wrapText="1"/>
    </xf>
    <xf numFmtId="191" fontId="3" fillId="33" borderId="11" xfId="0" applyNumberFormat="1" applyFont="1" applyFill="1" applyBorder="1" applyAlignment="1">
      <alignment horizontal="center" vertical="center"/>
    </xf>
    <xf numFmtId="191" fontId="3" fillId="0" borderId="11" xfId="0" applyNumberFormat="1" applyFont="1" applyFill="1" applyBorder="1" applyAlignment="1">
      <alignment horizontal="center" vertical="center"/>
    </xf>
    <xf numFmtId="191" fontId="9" fillId="0" borderId="18" xfId="0" applyNumberFormat="1" applyFont="1" applyFill="1" applyBorder="1" applyAlignment="1">
      <alignment horizontal="center" vertical="center"/>
    </xf>
    <xf numFmtId="0" fontId="3" fillId="36" borderId="13" xfId="0" applyFont="1" applyFill="1" applyBorder="1" applyAlignment="1">
      <alignment horizontal="center" vertical="center" wrapText="1"/>
    </xf>
    <xf numFmtId="191" fontId="10" fillId="33" borderId="10" xfId="0" applyNumberFormat="1" applyFont="1" applyFill="1" applyBorder="1" applyAlignment="1">
      <alignment vertical="center"/>
    </xf>
    <xf numFmtId="0" fontId="9" fillId="0" borderId="0" xfId="0" applyFont="1" applyAlignment="1">
      <alignment horizontal="center"/>
    </xf>
    <xf numFmtId="0" fontId="18" fillId="0" borderId="12" xfId="0" applyFont="1" applyBorder="1" applyAlignment="1">
      <alignment horizontal="center" vertical="center" wrapText="1"/>
    </xf>
    <xf numFmtId="0" fontId="18" fillId="0" borderId="0" xfId="0" applyFont="1" applyAlignment="1">
      <alignment horizontal="center" vertical="center"/>
    </xf>
    <xf numFmtId="0" fontId="5" fillId="0" borderId="17" xfId="0" applyFont="1" applyBorder="1" applyAlignment="1">
      <alignment vertical="center"/>
    </xf>
    <xf numFmtId="0" fontId="18" fillId="0" borderId="12" xfId="0" applyFont="1" applyBorder="1" applyAlignment="1">
      <alignment horizontal="center" vertical="center"/>
    </xf>
    <xf numFmtId="0" fontId="18" fillId="0" borderId="0" xfId="0" applyFont="1" applyBorder="1" applyAlignment="1">
      <alignment horizontal="center" vertical="center"/>
    </xf>
    <xf numFmtId="0" fontId="5" fillId="0" borderId="0" xfId="0" applyFont="1" applyBorder="1" applyAlignment="1">
      <alignment/>
    </xf>
    <xf numFmtId="0" fontId="5" fillId="0" borderId="0" xfId="0" applyFont="1" applyAlignment="1">
      <alignment/>
    </xf>
    <xf numFmtId="0" fontId="1" fillId="0" borderId="0" xfId="0" applyFont="1" applyAlignment="1">
      <alignment horizontal="center" vertical="center" wrapText="1"/>
    </xf>
    <xf numFmtId="0" fontId="1" fillId="0" borderId="12" xfId="0" applyFont="1" applyBorder="1" applyAlignment="1">
      <alignment horizontal="center" vertical="center"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33" borderId="11" xfId="0" applyFont="1" applyFill="1" applyBorder="1" applyAlignment="1">
      <alignment horizontal="center" vertical="center"/>
    </xf>
    <xf numFmtId="0" fontId="3" fillId="0" borderId="13" xfId="0" applyFont="1" applyBorder="1" applyAlignment="1">
      <alignment horizontal="center" vertical="center"/>
    </xf>
    <xf numFmtId="0" fontId="3" fillId="33" borderId="15" xfId="0" applyFont="1" applyFill="1" applyBorder="1" applyAlignment="1">
      <alignment horizontal="center" vertical="center"/>
    </xf>
    <xf numFmtId="0" fontId="3" fillId="33" borderId="18" xfId="0" applyFont="1" applyFill="1" applyBorder="1" applyAlignment="1">
      <alignment horizontal="center" vertical="center"/>
    </xf>
    <xf numFmtId="0" fontId="3" fillId="0" borderId="16" xfId="0" applyFont="1" applyBorder="1" applyAlignment="1">
      <alignment horizontal="center" vertical="center"/>
    </xf>
    <xf numFmtId="0" fontId="4" fillId="33" borderId="17"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0" fillId="0" borderId="0" xfId="0" applyAlignment="1">
      <alignment/>
    </xf>
    <xf numFmtId="0" fontId="11" fillId="0" borderId="0" xfId="0" applyFont="1" applyAlignment="1">
      <alignment horizontal="center" vertical="center" wrapText="1"/>
    </xf>
    <xf numFmtId="0" fontId="11"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1" fillId="0" borderId="0" xfId="0" applyFont="1" applyBorder="1" applyAlignment="1">
      <alignment horizontal="center" vertical="center" wrapText="1"/>
    </xf>
    <xf numFmtId="0" fontId="4" fillId="33" borderId="14" xfId="0" applyFont="1" applyFill="1" applyBorder="1" applyAlignment="1">
      <alignment horizontal="center" vertical="center" wrapText="1"/>
    </xf>
    <xf numFmtId="0" fontId="1" fillId="35" borderId="0" xfId="0" applyFont="1" applyFill="1" applyAlignment="1">
      <alignment horizontal="center" vertical="center" wrapText="1"/>
    </xf>
    <xf numFmtId="0" fontId="4" fillId="33" borderId="15"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3" fillId="33" borderId="10" xfId="0" applyFont="1" applyFill="1" applyBorder="1" applyAlignment="1">
      <alignment horizontal="right" vertical="center" wrapText="1"/>
    </xf>
    <xf numFmtId="0" fontId="3" fillId="33" borderId="11"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33" borderId="0"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194" fontId="15" fillId="0" borderId="0" xfId="0" applyNumberFormat="1" applyFont="1" applyAlignment="1">
      <alignment/>
    </xf>
    <xf numFmtId="195" fontId="15" fillId="0" borderId="0" xfId="0" applyNumberFormat="1" applyFont="1" applyAlignment="1">
      <alignment/>
    </xf>
    <xf numFmtId="49" fontId="14" fillId="0" borderId="0" xfId="0" applyNumberFormat="1" applyFont="1" applyAlignment="1">
      <alignment horizontal="right"/>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0"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4" fillId="33" borderId="13" xfId="0" applyFont="1" applyFill="1" applyBorder="1" applyAlignment="1">
      <alignment horizontal="center"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191" fontId="9" fillId="33" borderId="10" xfId="0" applyNumberFormat="1" applyFont="1" applyFill="1" applyBorder="1" applyAlignment="1">
      <alignment horizontal="center" vertical="center"/>
    </xf>
    <xf numFmtId="0" fontId="19" fillId="0" borderId="17" xfId="0" applyFont="1" applyBorder="1" applyAlignment="1">
      <alignment horizontal="justify" vertical="center" wrapText="1"/>
    </xf>
    <xf numFmtId="0" fontId="3" fillId="0" borderId="0" xfId="0" applyFont="1" applyFill="1" applyBorder="1" applyAlignment="1">
      <alignment horizontal="right" vertical="center" wrapText="1"/>
    </xf>
    <xf numFmtId="0" fontId="3" fillId="0" borderId="17" xfId="0" applyFont="1" applyFill="1" applyBorder="1" applyAlignment="1">
      <alignment horizontal="right" vertical="center" wrapText="1"/>
    </xf>
    <xf numFmtId="0" fontId="9" fillId="0" borderId="0"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right" vertical="center"/>
    </xf>
  </cellXfs>
  <cellStyles count="49">
    <cellStyle name="Normal" xfId="0"/>
    <cellStyle name="20% - تمييز1" xfId="15"/>
    <cellStyle name="20% - تمييز2" xfId="16"/>
    <cellStyle name="20% - تمييز3" xfId="17"/>
    <cellStyle name="20% - تمييز4" xfId="18"/>
    <cellStyle name="20% - تمييز5" xfId="19"/>
    <cellStyle name="20% - تمييز6" xfId="20"/>
    <cellStyle name="40% - تمييز1" xfId="21"/>
    <cellStyle name="40% - تمييز2" xfId="22"/>
    <cellStyle name="40% - تمييز3" xfId="23"/>
    <cellStyle name="40% - تمييز4" xfId="24"/>
    <cellStyle name="40% - تمييز5" xfId="25"/>
    <cellStyle name="40% - تمييز6" xfId="26"/>
    <cellStyle name="60% - تمييز1" xfId="27"/>
    <cellStyle name="60% - تمييز2" xfId="28"/>
    <cellStyle name="60% - تمييز3" xfId="29"/>
    <cellStyle name="60% - تمييز4" xfId="30"/>
    <cellStyle name="60% - تمييز5" xfId="31"/>
    <cellStyle name="60% - تمييز6" xfId="32"/>
    <cellStyle name="Comma" xfId="33"/>
    <cellStyle name="Comma [0]" xfId="34"/>
    <cellStyle name="Currency" xfId="35"/>
    <cellStyle name="Currency [0]" xfId="36"/>
    <cellStyle name="Followed Hyperlink" xfId="37"/>
    <cellStyle name="Hyperlink" xfId="38"/>
    <cellStyle name="Percent" xfId="39"/>
    <cellStyle name="إخراج" xfId="40"/>
    <cellStyle name="إدخال" xfId="41"/>
    <cellStyle name="الإجمالي" xfId="42"/>
    <cellStyle name="تمييز1" xfId="43"/>
    <cellStyle name="تمييز2" xfId="44"/>
    <cellStyle name="تمييز3" xfId="45"/>
    <cellStyle name="تمييز4" xfId="46"/>
    <cellStyle name="تمييز5" xfId="47"/>
    <cellStyle name="تمييز6" xfId="48"/>
    <cellStyle name="جيد" xfId="49"/>
    <cellStyle name="حساب" xfId="50"/>
    <cellStyle name="خلية تدقيق" xfId="51"/>
    <cellStyle name="خلية مرتبطة" xfId="52"/>
    <cellStyle name="سيئ" xfId="53"/>
    <cellStyle name="عنوان" xfId="54"/>
    <cellStyle name="عنوان 1" xfId="55"/>
    <cellStyle name="عنوان 2" xfId="56"/>
    <cellStyle name="عنوان 3" xfId="57"/>
    <cellStyle name="عنوان 4" xfId="58"/>
    <cellStyle name="محايد" xfId="59"/>
    <cellStyle name="ملاحظة" xfId="60"/>
    <cellStyle name="نص تحذير" xfId="61"/>
    <cellStyle name="نص توضيح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70"/>
  <sheetViews>
    <sheetView rightToLeft="1" view="pageBreakPreview" zoomScaleNormal="75" zoomScaleSheetLayoutView="100" zoomScalePageLayoutView="0" workbookViewId="0" topLeftCell="A52">
      <selection activeCell="G66" sqref="G66"/>
    </sheetView>
  </sheetViews>
  <sheetFormatPr defaultColWidth="9.140625" defaultRowHeight="22.5" customHeight="1"/>
  <cols>
    <col min="1" max="1" width="50.8515625" style="0" customWidth="1"/>
    <col min="2" max="5" width="14.7109375" style="0" customWidth="1"/>
    <col min="6" max="6" width="10.00390625" style="0" customWidth="1"/>
    <col min="7" max="7" width="36.00390625" style="0" customWidth="1"/>
    <col min="10" max="10" width="12.140625" style="0" customWidth="1"/>
  </cols>
  <sheetData>
    <row r="1" spans="1:6" ht="24.75" customHeight="1">
      <c r="A1" s="262" t="s">
        <v>284</v>
      </c>
      <c r="B1" s="262"/>
      <c r="C1" s="262"/>
      <c r="D1" s="262"/>
      <c r="E1" s="262"/>
      <c r="F1" s="242"/>
    </row>
    <row r="2" spans="1:6" ht="18.75" customHeight="1">
      <c r="A2" s="259" t="s">
        <v>165</v>
      </c>
      <c r="B2" s="259"/>
      <c r="C2" s="259"/>
      <c r="D2" s="259"/>
      <c r="E2" s="259"/>
      <c r="F2" s="242"/>
    </row>
    <row r="3" spans="1:6" ht="26.25" customHeight="1" thickBot="1">
      <c r="A3" s="261" t="s">
        <v>74</v>
      </c>
      <c r="B3" s="261"/>
      <c r="C3" s="261"/>
      <c r="D3" s="261"/>
      <c r="E3" s="261"/>
      <c r="F3" s="245"/>
    </row>
    <row r="4" spans="1:6" ht="22.5" customHeight="1" thickBot="1" thickTop="1">
      <c r="A4" s="25" t="s">
        <v>8</v>
      </c>
      <c r="B4" s="31" t="s">
        <v>124</v>
      </c>
      <c r="C4" s="31" t="s">
        <v>125</v>
      </c>
      <c r="D4" s="31" t="s">
        <v>164</v>
      </c>
      <c r="E4" s="31" t="s">
        <v>97</v>
      </c>
      <c r="F4" s="64"/>
    </row>
    <row r="5" spans="1:6" ht="23.25" customHeight="1" thickTop="1">
      <c r="A5" s="222" t="s">
        <v>189</v>
      </c>
      <c r="B5" s="163">
        <v>197</v>
      </c>
      <c r="C5" s="163">
        <v>80</v>
      </c>
      <c r="D5" s="163">
        <v>669</v>
      </c>
      <c r="E5" s="163">
        <f>SUM(B5:D5)</f>
        <v>946</v>
      </c>
      <c r="F5" s="163"/>
    </row>
    <row r="6" spans="1:6" ht="23.25" customHeight="1">
      <c r="A6" s="21" t="s">
        <v>190</v>
      </c>
      <c r="B6" s="29">
        <v>1190881</v>
      </c>
      <c r="C6" s="29">
        <v>91348</v>
      </c>
      <c r="D6" s="29" t="s">
        <v>184</v>
      </c>
      <c r="E6" s="29">
        <f>SUM(B6:D6)</f>
        <v>1282229</v>
      </c>
      <c r="F6" s="64"/>
    </row>
    <row r="7" spans="1:6" ht="23.25" customHeight="1">
      <c r="A7" s="235" t="s">
        <v>191</v>
      </c>
      <c r="B7" s="236">
        <v>9972138</v>
      </c>
      <c r="C7" s="236">
        <v>134954</v>
      </c>
      <c r="D7" s="236">
        <v>10944390</v>
      </c>
      <c r="E7" s="236">
        <f>SUM(B7:D7)</f>
        <v>21051482</v>
      </c>
      <c r="F7" s="236"/>
    </row>
    <row r="8" spans="1:6" ht="23.25" customHeight="1">
      <c r="A8" s="21" t="s">
        <v>192</v>
      </c>
      <c r="B8" s="29">
        <f>SUM(B6:B7)</f>
        <v>11163019</v>
      </c>
      <c r="C8" s="29">
        <f>SUM(C6:C7)</f>
        <v>226302</v>
      </c>
      <c r="D8" s="29">
        <f>SUM(D6:D7)</f>
        <v>10944390</v>
      </c>
      <c r="E8" s="29">
        <f>SUM(B8:D8)</f>
        <v>22333711</v>
      </c>
      <c r="F8" s="64"/>
    </row>
    <row r="9" spans="1:6" ht="23.25" customHeight="1">
      <c r="A9" s="233" t="s">
        <v>81</v>
      </c>
      <c r="B9" s="108">
        <f>B6/B8*100</f>
        <v>10.668090773651823</v>
      </c>
      <c r="C9" s="108">
        <f>C6/C8*100</f>
        <v>40.36552924852631</v>
      </c>
      <c r="D9" s="92" t="s">
        <v>184</v>
      </c>
      <c r="E9" s="92" t="s">
        <v>184</v>
      </c>
      <c r="F9" s="237"/>
    </row>
    <row r="10" spans="1:6" ht="23.25" customHeight="1">
      <c r="A10" s="41" t="s">
        <v>257</v>
      </c>
      <c r="B10" s="182">
        <v>33691</v>
      </c>
      <c r="C10" s="182">
        <v>2229</v>
      </c>
      <c r="D10" s="62" t="s">
        <v>184</v>
      </c>
      <c r="E10" s="62" t="s">
        <v>184</v>
      </c>
      <c r="F10" s="237"/>
    </row>
    <row r="11" spans="1:6" ht="23.25" customHeight="1" thickBot="1">
      <c r="A11" s="239" t="s">
        <v>193</v>
      </c>
      <c r="B11" s="254">
        <v>49.8293638924668</v>
      </c>
      <c r="C11" s="254">
        <v>34.79064676911245</v>
      </c>
      <c r="D11" s="240" t="s">
        <v>184</v>
      </c>
      <c r="E11" s="247" t="s">
        <v>184</v>
      </c>
      <c r="F11" s="215"/>
    </row>
    <row r="12" spans="1:5" ht="21.75" customHeight="1" thickTop="1">
      <c r="A12" s="263" t="s">
        <v>166</v>
      </c>
      <c r="B12" s="263"/>
      <c r="C12" s="263"/>
      <c r="D12" s="263"/>
      <c r="E12" s="263"/>
    </row>
    <row r="13" spans="1:5" ht="18.75" customHeight="1">
      <c r="A13" s="264" t="s">
        <v>167</v>
      </c>
      <c r="B13" s="264"/>
      <c r="C13" s="264"/>
      <c r="D13" s="264"/>
      <c r="E13" s="264"/>
    </row>
    <row r="14" spans="1:5" ht="18.75" customHeight="1">
      <c r="A14" s="159"/>
      <c r="B14" s="159"/>
      <c r="C14" s="159"/>
      <c r="D14" s="159"/>
      <c r="E14" s="159"/>
    </row>
    <row r="15" spans="1:5" ht="21" customHeight="1">
      <c r="A15" s="159"/>
      <c r="B15" s="159"/>
      <c r="C15" s="159"/>
      <c r="D15" s="159"/>
      <c r="E15" s="159"/>
    </row>
    <row r="16" spans="1:5" ht="18" customHeight="1">
      <c r="A16" s="259" t="s">
        <v>168</v>
      </c>
      <c r="B16" s="259"/>
      <c r="C16" s="259"/>
      <c r="D16" s="259"/>
      <c r="E16" s="259"/>
    </row>
    <row r="17" spans="1:5" ht="20.25" customHeight="1" thickBot="1">
      <c r="A17" s="261" t="s">
        <v>75</v>
      </c>
      <c r="B17" s="261"/>
      <c r="C17" s="261"/>
      <c r="D17" s="261"/>
      <c r="E17" s="261"/>
    </row>
    <row r="18" spans="1:5" ht="23.25" customHeight="1" thickBot="1" thickTop="1">
      <c r="A18" s="25" t="s">
        <v>8</v>
      </c>
      <c r="B18" s="31" t="s">
        <v>124</v>
      </c>
      <c r="C18" s="31" t="s">
        <v>125</v>
      </c>
      <c r="D18" s="31" t="s">
        <v>164</v>
      </c>
      <c r="E18" s="31" t="s">
        <v>97</v>
      </c>
    </row>
    <row r="19" spans="1:5" ht="23.25" customHeight="1" thickTop="1">
      <c r="A19" s="233" t="s">
        <v>194</v>
      </c>
      <c r="B19" s="108">
        <v>2360239.5</v>
      </c>
      <c r="C19" s="108">
        <v>158149</v>
      </c>
      <c r="D19" s="108">
        <v>455538.3</v>
      </c>
      <c r="E19" s="108">
        <f>SUM(B19:D19)</f>
        <v>2973926.8</v>
      </c>
    </row>
    <row r="20" spans="1:5" ht="23.25" customHeight="1">
      <c r="A20" s="21" t="s">
        <v>195</v>
      </c>
      <c r="B20" s="106">
        <v>1969128.5</v>
      </c>
      <c r="C20" s="106">
        <v>122672</v>
      </c>
      <c r="D20" s="106">
        <v>336981.2</v>
      </c>
      <c r="E20" s="106">
        <f>SUM(B20:D20)</f>
        <v>2428781.7</v>
      </c>
    </row>
    <row r="21" spans="1:5" ht="23.25" customHeight="1" thickBot="1">
      <c r="A21" s="239" t="s">
        <v>196</v>
      </c>
      <c r="B21" s="247">
        <f>B19/B8</f>
        <v>0.21143379761335174</v>
      </c>
      <c r="C21" s="247">
        <f>C19/C8</f>
        <v>0.698840487490168</v>
      </c>
      <c r="D21" s="247">
        <f>D19/D8</f>
        <v>0.041622995891045546</v>
      </c>
      <c r="E21" s="247" t="s">
        <v>184</v>
      </c>
    </row>
    <row r="22" ht="15" customHeight="1" thickTop="1"/>
    <row r="23" spans="1:5" ht="13.5" customHeight="1">
      <c r="A23" s="257">
        <v>17</v>
      </c>
      <c r="B23" s="257"/>
      <c r="C23" s="257"/>
      <c r="D23" s="257"/>
      <c r="E23" s="257"/>
    </row>
    <row r="24" spans="1:5" ht="17.25" customHeight="1">
      <c r="A24" s="259" t="s">
        <v>169</v>
      </c>
      <c r="B24" s="259"/>
      <c r="C24" s="259"/>
      <c r="D24" s="259"/>
      <c r="E24" s="259"/>
    </row>
    <row r="25" spans="1:5" ht="21.75" customHeight="1" thickBot="1">
      <c r="A25" s="258" t="s">
        <v>76</v>
      </c>
      <c r="B25" s="258"/>
      <c r="C25" s="258"/>
      <c r="D25" s="258"/>
      <c r="E25" s="258"/>
    </row>
    <row r="26" spans="1:5" ht="22.5" customHeight="1" thickBot="1" thickTop="1">
      <c r="A26" s="25" t="s">
        <v>8</v>
      </c>
      <c r="B26" s="31" t="s">
        <v>124</v>
      </c>
      <c r="C26" s="31" t="s">
        <v>125</v>
      </c>
      <c r="D26" s="31" t="s">
        <v>164</v>
      </c>
      <c r="E26" s="31" t="s">
        <v>97</v>
      </c>
    </row>
    <row r="27" spans="1:5" ht="21" customHeight="1" thickTop="1">
      <c r="A27" s="233" t="s">
        <v>197</v>
      </c>
      <c r="B27" s="92">
        <v>152</v>
      </c>
      <c r="C27" s="92">
        <v>63</v>
      </c>
      <c r="D27" s="92">
        <v>392</v>
      </c>
      <c r="E27" s="92">
        <f>SUM(B27:D27)</f>
        <v>607</v>
      </c>
    </row>
    <row r="28" spans="1:5" ht="21" customHeight="1">
      <c r="A28" s="21" t="s">
        <v>170</v>
      </c>
      <c r="B28" s="252">
        <f>B27/197*100</f>
        <v>77.15736040609137</v>
      </c>
      <c r="C28" s="252">
        <f>C27/80*100</f>
        <v>78.75</v>
      </c>
      <c r="D28" s="252">
        <f>D27/669*100</f>
        <v>58.594917787742894</v>
      </c>
      <c r="E28" s="252">
        <f>E27/E5*100</f>
        <v>64.16490486257929</v>
      </c>
    </row>
    <row r="29" spans="1:5" ht="21" customHeight="1">
      <c r="A29" s="233" t="s">
        <v>171</v>
      </c>
      <c r="B29" s="108">
        <v>990.1</v>
      </c>
      <c r="C29" s="108">
        <v>76.43</v>
      </c>
      <c r="D29" s="108">
        <v>194.136</v>
      </c>
      <c r="E29" s="108">
        <v>126.646</v>
      </c>
    </row>
    <row r="30" spans="1:5" ht="21" customHeight="1">
      <c r="A30" s="21" t="s">
        <v>172</v>
      </c>
      <c r="B30" s="21">
        <v>5440</v>
      </c>
      <c r="C30" s="21">
        <v>420</v>
      </c>
      <c r="D30" s="21">
        <v>1294.24</v>
      </c>
      <c r="E30" s="21">
        <v>7154.24</v>
      </c>
    </row>
    <row r="31" spans="1:5" ht="21" customHeight="1">
      <c r="A31" s="233" t="s">
        <v>173</v>
      </c>
      <c r="B31" s="108">
        <v>13.8</v>
      </c>
      <c r="C31" s="92" t="s">
        <v>184</v>
      </c>
      <c r="D31" s="92" t="s">
        <v>184</v>
      </c>
      <c r="E31" s="92" t="s">
        <v>184</v>
      </c>
    </row>
    <row r="32" spans="1:5" ht="21" customHeight="1">
      <c r="A32" s="21" t="s">
        <v>185</v>
      </c>
      <c r="B32" s="106">
        <v>4729.3</v>
      </c>
      <c r="C32" s="106">
        <v>252.3</v>
      </c>
      <c r="D32" s="106">
        <v>559.2</v>
      </c>
      <c r="E32" s="106">
        <f>SUM(B32:D32)</f>
        <v>5540.8</v>
      </c>
    </row>
    <row r="33" spans="1:5" ht="21" customHeight="1">
      <c r="A33" s="233" t="s">
        <v>174</v>
      </c>
      <c r="B33" s="253">
        <v>25984.917</v>
      </c>
      <c r="C33" s="233">
        <v>1386.1</v>
      </c>
      <c r="D33" s="233">
        <v>3727.7</v>
      </c>
      <c r="E33" s="233">
        <v>31098.7</v>
      </c>
    </row>
    <row r="34" spans="1:5" ht="21" customHeight="1">
      <c r="A34" s="21" t="s">
        <v>175</v>
      </c>
      <c r="B34" s="106">
        <v>17.311103797028327</v>
      </c>
      <c r="C34" s="106">
        <v>23.25452632744588</v>
      </c>
      <c r="D34" s="106">
        <v>25.771713720195784</v>
      </c>
      <c r="E34" s="106">
        <v>18.702457902582125</v>
      </c>
    </row>
    <row r="35" spans="1:5" ht="21" customHeight="1">
      <c r="A35" s="233" t="s">
        <v>199</v>
      </c>
      <c r="B35" s="92">
        <v>35.4</v>
      </c>
      <c r="C35" s="92">
        <v>7.3</v>
      </c>
      <c r="D35" s="92">
        <v>3.1</v>
      </c>
      <c r="E35" s="92" t="s">
        <v>184</v>
      </c>
    </row>
    <row r="36" spans="1:5" ht="21" customHeight="1" thickBot="1">
      <c r="A36" s="243" t="s">
        <v>176</v>
      </c>
      <c r="B36" s="246">
        <v>173.8</v>
      </c>
      <c r="C36" s="246">
        <v>24.7</v>
      </c>
      <c r="D36" s="246">
        <v>9.4</v>
      </c>
      <c r="E36" s="246" t="s">
        <v>184</v>
      </c>
    </row>
    <row r="37" spans="1:5" ht="21" customHeight="1" thickTop="1">
      <c r="A37" s="260" t="s">
        <v>258</v>
      </c>
      <c r="B37" s="260"/>
      <c r="C37" s="260"/>
      <c r="D37" s="260"/>
      <c r="E37" s="260"/>
    </row>
    <row r="38" ht="12" customHeight="1"/>
    <row r="39" spans="1:5" ht="19.5" customHeight="1">
      <c r="A39" s="259" t="s">
        <v>177</v>
      </c>
      <c r="B39" s="259"/>
      <c r="C39" s="259"/>
      <c r="D39" s="259"/>
      <c r="E39" s="259"/>
    </row>
    <row r="40" spans="1:5" ht="45" customHeight="1" thickBot="1">
      <c r="A40" s="258" t="s">
        <v>77</v>
      </c>
      <c r="B40" s="258"/>
      <c r="C40" s="258"/>
      <c r="D40" s="258"/>
      <c r="E40" s="258"/>
    </row>
    <row r="41" spans="1:5" ht="22.5" customHeight="1" thickBot="1" thickTop="1">
      <c r="A41" s="25" t="s">
        <v>8</v>
      </c>
      <c r="B41" s="31" t="s">
        <v>124</v>
      </c>
      <c r="C41" s="31" t="s">
        <v>125</v>
      </c>
      <c r="D41" s="31" t="s">
        <v>164</v>
      </c>
      <c r="E41" s="31" t="s">
        <v>97</v>
      </c>
    </row>
    <row r="42" spans="1:5" ht="21.75" customHeight="1" thickTop="1">
      <c r="A42" s="233" t="s">
        <v>198</v>
      </c>
      <c r="B42" s="92">
        <v>45</v>
      </c>
      <c r="C42" s="92">
        <v>17</v>
      </c>
      <c r="D42" s="92">
        <v>277</v>
      </c>
      <c r="E42" s="92">
        <f>SUM(B42:D42)</f>
        <v>339</v>
      </c>
    </row>
    <row r="43" spans="1:10" ht="21.75" customHeight="1">
      <c r="A43" s="21" t="s">
        <v>186</v>
      </c>
      <c r="B43" s="106">
        <v>522.176</v>
      </c>
      <c r="C43" s="106">
        <v>82.537</v>
      </c>
      <c r="D43" s="106">
        <v>423.825</v>
      </c>
      <c r="E43" s="106">
        <f>SUM(B43:D43)</f>
        <v>1028.538</v>
      </c>
      <c r="F43" s="223"/>
      <c r="G43" s="96"/>
      <c r="H43" s="223"/>
      <c r="J43" s="96"/>
    </row>
    <row r="44" spans="1:5" ht="21.75" customHeight="1" thickBot="1">
      <c r="A44" s="239" t="s">
        <v>9</v>
      </c>
      <c r="B44" s="240">
        <v>2869.1</v>
      </c>
      <c r="C44" s="240">
        <v>453.5</v>
      </c>
      <c r="D44" s="240">
        <v>2825.5</v>
      </c>
      <c r="E44" s="240">
        <f>SUM(B44:D44)</f>
        <v>6148.1</v>
      </c>
    </row>
    <row r="45" ht="14.25" customHeight="1" thickTop="1"/>
    <row r="46" spans="1:5" ht="19.5" customHeight="1">
      <c r="A46" s="257">
        <v>18</v>
      </c>
      <c r="B46" s="257"/>
      <c r="C46" s="257"/>
      <c r="D46" s="257"/>
      <c r="E46" s="257"/>
    </row>
    <row r="47" spans="1:5" ht="18.75" customHeight="1">
      <c r="A47" s="259" t="s">
        <v>178</v>
      </c>
      <c r="B47" s="259"/>
      <c r="C47" s="259"/>
      <c r="D47" s="259"/>
      <c r="E47" s="259"/>
    </row>
    <row r="48" spans="1:5" ht="18.75" customHeight="1" thickBot="1">
      <c r="A48" s="258" t="s">
        <v>78</v>
      </c>
      <c r="B48" s="258"/>
      <c r="C48" s="258"/>
      <c r="D48" s="258"/>
      <c r="E48" s="258"/>
    </row>
    <row r="49" spans="1:5" ht="18" customHeight="1" thickBot="1" thickTop="1">
      <c r="A49" s="25" t="s">
        <v>8</v>
      </c>
      <c r="B49" s="31" t="s">
        <v>124</v>
      </c>
      <c r="C49" s="31" t="s">
        <v>125</v>
      </c>
      <c r="D49" s="31" t="s">
        <v>164</v>
      </c>
      <c r="E49" s="31" t="s">
        <v>97</v>
      </c>
    </row>
    <row r="50" spans="1:5" ht="21.75" customHeight="1" thickTop="1">
      <c r="A50" s="233" t="s">
        <v>200</v>
      </c>
      <c r="B50" s="92">
        <v>3712</v>
      </c>
      <c r="C50" s="92">
        <v>339</v>
      </c>
      <c r="D50" s="92">
        <v>2280</v>
      </c>
      <c r="E50" s="92">
        <f>SUM(B50:D50)</f>
        <v>6331</v>
      </c>
    </row>
    <row r="51" spans="1:5" ht="21.75" customHeight="1">
      <c r="A51" s="21" t="s">
        <v>202</v>
      </c>
      <c r="B51" s="29">
        <v>162</v>
      </c>
      <c r="C51" s="29">
        <v>7</v>
      </c>
      <c r="D51" s="29">
        <v>300</v>
      </c>
      <c r="E51" s="29">
        <f>SUM(B51:D51)</f>
        <v>469</v>
      </c>
    </row>
    <row r="52" spans="1:5" ht="21.75" customHeight="1" thickBot="1">
      <c r="A52" s="239" t="s">
        <v>201</v>
      </c>
      <c r="B52" s="240">
        <v>15132.9</v>
      </c>
      <c r="C52" s="240">
        <v>156.3</v>
      </c>
      <c r="D52" s="254">
        <v>3639.85</v>
      </c>
      <c r="E52" s="254">
        <f>SUM(B52:D52)</f>
        <v>18929.05</v>
      </c>
    </row>
    <row r="53" ht="8.25" customHeight="1" thickTop="1"/>
    <row r="54" spans="1:5" ht="17.25" customHeight="1">
      <c r="A54" s="259" t="s">
        <v>179</v>
      </c>
      <c r="B54" s="259"/>
      <c r="C54" s="259"/>
      <c r="D54" s="259"/>
      <c r="E54" s="259"/>
    </row>
    <row r="55" spans="1:5" ht="25.5" customHeight="1" thickBot="1">
      <c r="A55" s="258" t="s">
        <v>79</v>
      </c>
      <c r="B55" s="258"/>
      <c r="C55" s="258"/>
      <c r="D55" s="258"/>
      <c r="E55" s="258"/>
    </row>
    <row r="56" spans="1:5" ht="20.25" customHeight="1" thickBot="1" thickTop="1">
      <c r="A56" s="25" t="s">
        <v>8</v>
      </c>
      <c r="B56" s="31" t="s">
        <v>124</v>
      </c>
      <c r="C56" s="31" t="s">
        <v>125</v>
      </c>
      <c r="D56" s="31" t="s">
        <v>164</v>
      </c>
      <c r="E56" s="31" t="s">
        <v>97</v>
      </c>
    </row>
    <row r="57" spans="1:7" ht="21.75" customHeight="1" thickTop="1">
      <c r="A57" s="4" t="s">
        <v>82</v>
      </c>
      <c r="B57" s="108">
        <f>B43+B32+B29</f>
        <v>6241.576000000001</v>
      </c>
      <c r="C57" s="108">
        <f>C43+C32+C29</f>
        <v>411.267</v>
      </c>
      <c r="D57" s="108">
        <f>D43+D32+D29</f>
        <v>1177.161</v>
      </c>
      <c r="E57" s="108">
        <v>8572.698</v>
      </c>
      <c r="F57" s="96"/>
      <c r="G57">
        <f>B57*182</f>
        <v>1135966.8320000002</v>
      </c>
    </row>
    <row r="58" spans="1:6" ht="21.75" customHeight="1">
      <c r="A58" s="5" t="s">
        <v>146</v>
      </c>
      <c r="B58" s="106">
        <v>34294.016</v>
      </c>
      <c r="C58" s="106">
        <v>2261.412</v>
      </c>
      <c r="D58" s="106">
        <v>7847.48</v>
      </c>
      <c r="E58" s="106">
        <v>44402.908</v>
      </c>
      <c r="F58" s="96"/>
    </row>
    <row r="59" spans="1:5" ht="21.75" customHeight="1">
      <c r="A59" s="255" t="s">
        <v>180</v>
      </c>
      <c r="B59" s="248">
        <v>0.6</v>
      </c>
      <c r="C59" s="248">
        <v>1.8</v>
      </c>
      <c r="D59" s="248">
        <v>0.1</v>
      </c>
      <c r="E59" s="248" t="s">
        <v>184</v>
      </c>
    </row>
    <row r="60" spans="1:5" ht="18" customHeight="1" thickBot="1">
      <c r="A60" s="100" t="s">
        <v>47</v>
      </c>
      <c r="B60" s="246">
        <v>1.02</v>
      </c>
      <c r="C60" s="246">
        <v>1.01</v>
      </c>
      <c r="D60" s="246" t="s">
        <v>184</v>
      </c>
      <c r="E60" s="246" t="s">
        <v>184</v>
      </c>
    </row>
    <row r="61" spans="1:5" ht="20.25" customHeight="1" thickTop="1">
      <c r="A61" s="259" t="s">
        <v>181</v>
      </c>
      <c r="B61" s="259"/>
      <c r="C61" s="259"/>
      <c r="D61" s="259"/>
      <c r="E61" s="259"/>
    </row>
    <row r="62" spans="1:5" ht="22.5" customHeight="1" thickBot="1">
      <c r="A62" s="258" t="s">
        <v>80</v>
      </c>
      <c r="B62" s="258"/>
      <c r="C62" s="258"/>
      <c r="D62" s="258"/>
      <c r="E62" s="258"/>
    </row>
    <row r="63" spans="1:5" ht="20.25" customHeight="1" thickBot="1" thickTop="1">
      <c r="A63" s="25" t="s">
        <v>8</v>
      </c>
      <c r="B63" s="31" t="s">
        <v>124</v>
      </c>
      <c r="C63" s="31" t="s">
        <v>125</v>
      </c>
      <c r="D63" s="31" t="s">
        <v>164</v>
      </c>
      <c r="E63" s="31" t="s">
        <v>97</v>
      </c>
    </row>
    <row r="64" spans="1:5" ht="22.5" customHeight="1" thickTop="1">
      <c r="A64" s="238" t="s">
        <v>203</v>
      </c>
      <c r="B64" s="249">
        <v>1526067</v>
      </c>
      <c r="C64" s="249">
        <v>193448</v>
      </c>
      <c r="D64" s="249">
        <v>487968</v>
      </c>
      <c r="E64" s="249">
        <f>SUM(B64:D64)</f>
        <v>2207483</v>
      </c>
    </row>
    <row r="65" spans="1:5" ht="22.5" customHeight="1">
      <c r="A65" s="21" t="s">
        <v>10</v>
      </c>
      <c r="B65" s="29">
        <v>5447306</v>
      </c>
      <c r="C65" s="29">
        <v>642428</v>
      </c>
      <c r="D65" s="29">
        <v>3573149</v>
      </c>
      <c r="E65" s="29">
        <f>SUM(B65:D65)</f>
        <v>9662883</v>
      </c>
    </row>
    <row r="66" spans="1:5" ht="22.5" customHeight="1">
      <c r="A66" s="251" t="s">
        <v>187</v>
      </c>
      <c r="B66" s="250">
        <v>245945</v>
      </c>
      <c r="C66" s="250">
        <v>17906</v>
      </c>
      <c r="D66" s="250">
        <v>45732</v>
      </c>
      <c r="E66" s="250">
        <f>SUM(B66:D66)</f>
        <v>309583</v>
      </c>
    </row>
    <row r="67" spans="1:5" ht="22.5" customHeight="1" thickBot="1">
      <c r="A67" s="100" t="s">
        <v>188</v>
      </c>
      <c r="B67" s="246">
        <v>5487270</v>
      </c>
      <c r="C67" s="246">
        <v>1512281</v>
      </c>
      <c r="D67" s="246">
        <v>1963210</v>
      </c>
      <c r="E67" s="246">
        <f>SUM(B67:D67)</f>
        <v>8962761</v>
      </c>
    </row>
    <row r="68" spans="1:5" s="16" customFormat="1" ht="22.5" customHeight="1" thickTop="1">
      <c r="A68" s="69"/>
      <c r="B68" s="163"/>
      <c r="C68" s="163"/>
      <c r="D68" s="163"/>
      <c r="E68" s="163"/>
    </row>
    <row r="69" ht="15.75" customHeight="1">
      <c r="E69" s="250"/>
    </row>
    <row r="70" spans="1:5" ht="16.5" customHeight="1">
      <c r="A70" s="257">
        <v>19</v>
      </c>
      <c r="B70" s="257"/>
      <c r="C70" s="257"/>
      <c r="D70" s="257"/>
      <c r="E70" s="257"/>
    </row>
  </sheetData>
  <sheetProtection/>
  <mergeCells count="21">
    <mergeCell ref="A3:E3"/>
    <mergeCell ref="A16:E16"/>
    <mergeCell ref="A17:E17"/>
    <mergeCell ref="A1:E1"/>
    <mergeCell ref="A2:E2"/>
    <mergeCell ref="A12:E12"/>
    <mergeCell ref="A13:E13"/>
    <mergeCell ref="A24:E24"/>
    <mergeCell ref="A25:E25"/>
    <mergeCell ref="A37:E37"/>
    <mergeCell ref="A39:E39"/>
    <mergeCell ref="A23:E23"/>
    <mergeCell ref="A46:E46"/>
    <mergeCell ref="A70:E70"/>
    <mergeCell ref="A55:E55"/>
    <mergeCell ref="A61:E61"/>
    <mergeCell ref="A62:E62"/>
    <mergeCell ref="A40:E40"/>
    <mergeCell ref="A47:E47"/>
    <mergeCell ref="A48:E48"/>
    <mergeCell ref="A54:E54"/>
  </mergeCells>
  <printOptions horizontalCentered="1"/>
  <pageMargins left="0.748031496" right="0.748031496" top="0.75" bottom="0.75" header="0" footer="0"/>
  <pageSetup horizontalDpi="600" verticalDpi="600" orientation="landscape" paperSize="9" r:id="rId1"/>
  <rowBreaks count="1" manualBreakCount="1">
    <brk id="46" max="4" man="1"/>
  </rowBreaks>
</worksheet>
</file>

<file path=xl/worksheets/sheet10.xml><?xml version="1.0" encoding="utf-8"?>
<worksheet xmlns="http://schemas.openxmlformats.org/spreadsheetml/2006/main" xmlns:r="http://schemas.openxmlformats.org/officeDocument/2006/relationships">
  <dimension ref="A1:BF50"/>
  <sheetViews>
    <sheetView rightToLeft="1" view="pageBreakPreview" zoomScaleSheetLayoutView="100" zoomScalePageLayoutView="0" workbookViewId="0" topLeftCell="A1">
      <selection activeCell="M27" sqref="M27:R27"/>
    </sheetView>
  </sheetViews>
  <sheetFormatPr defaultColWidth="9.140625" defaultRowHeight="12.75"/>
  <cols>
    <col min="4" max="19" width="6.28125" style="0" customWidth="1"/>
    <col min="20" max="20" width="14.28125" style="0" customWidth="1"/>
  </cols>
  <sheetData>
    <row r="1" spans="1:20" ht="18" customHeight="1">
      <c r="A1" s="265" t="s">
        <v>90</v>
      </c>
      <c r="B1" s="265"/>
      <c r="C1" s="265"/>
      <c r="D1" s="265"/>
      <c r="E1" s="265"/>
      <c r="F1" s="265"/>
      <c r="G1" s="265"/>
      <c r="H1" s="265"/>
      <c r="I1" s="265"/>
      <c r="J1" s="265"/>
      <c r="K1" s="265"/>
      <c r="L1" s="265"/>
      <c r="M1" s="265"/>
      <c r="N1" s="265"/>
      <c r="O1" s="265"/>
      <c r="P1" s="265"/>
      <c r="Q1" s="265"/>
      <c r="R1" s="265"/>
      <c r="S1" s="265"/>
      <c r="T1" s="265"/>
    </row>
    <row r="2" spans="1:20" ht="48.75" customHeight="1" thickBot="1">
      <c r="A2" s="286" t="s">
        <v>249</v>
      </c>
      <c r="B2" s="286"/>
      <c r="C2" s="286"/>
      <c r="D2" s="286"/>
      <c r="E2" s="286"/>
      <c r="F2" s="286"/>
      <c r="G2" s="286"/>
      <c r="H2" s="286"/>
      <c r="I2" s="286"/>
      <c r="J2" s="286"/>
      <c r="K2" s="286"/>
      <c r="L2" s="286"/>
      <c r="M2" s="286"/>
      <c r="N2" s="286"/>
      <c r="O2" s="286"/>
      <c r="P2" s="286"/>
      <c r="Q2" s="286"/>
      <c r="R2" s="286"/>
      <c r="S2" s="286"/>
      <c r="T2" s="286"/>
    </row>
    <row r="3" spans="1:57" ht="18.75" customHeight="1" thickTop="1">
      <c r="A3" s="276" t="s">
        <v>113</v>
      </c>
      <c r="B3" s="289" t="s">
        <v>94</v>
      </c>
      <c r="C3" s="289" t="s">
        <v>86</v>
      </c>
      <c r="D3" s="289" t="s">
        <v>277</v>
      </c>
      <c r="E3" s="289"/>
      <c r="F3" s="289"/>
      <c r="G3" s="289"/>
      <c r="H3" s="289"/>
      <c r="I3" s="289"/>
      <c r="J3" s="289"/>
      <c r="K3" s="289"/>
      <c r="L3" s="289"/>
      <c r="M3" s="289"/>
      <c r="N3" s="289"/>
      <c r="O3" s="289"/>
      <c r="P3" s="289"/>
      <c r="Q3" s="289"/>
      <c r="R3" s="289"/>
      <c r="S3" s="289"/>
      <c r="T3" s="289"/>
      <c r="U3" s="276" t="s">
        <v>113</v>
      </c>
      <c r="V3" s="276" t="s">
        <v>94</v>
      </c>
      <c r="W3" s="17"/>
      <c r="X3" s="289" t="s">
        <v>86</v>
      </c>
      <c r="Y3" s="289" t="s">
        <v>277</v>
      </c>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row>
    <row r="4" spans="1:57" ht="17.25" customHeight="1">
      <c r="A4" s="292"/>
      <c r="B4" s="296"/>
      <c r="C4" s="296"/>
      <c r="D4" s="296" t="s">
        <v>87</v>
      </c>
      <c r="E4" s="296"/>
      <c r="F4" s="296"/>
      <c r="G4" s="296"/>
      <c r="H4" s="296"/>
      <c r="I4" s="296"/>
      <c r="J4" s="296"/>
      <c r="K4" s="296"/>
      <c r="L4" s="296" t="s">
        <v>88</v>
      </c>
      <c r="M4" s="296"/>
      <c r="N4" s="296"/>
      <c r="O4" s="296"/>
      <c r="P4" s="296"/>
      <c r="Q4" s="296"/>
      <c r="R4" s="296"/>
      <c r="S4" s="150"/>
      <c r="T4" s="296" t="s">
        <v>1</v>
      </c>
      <c r="U4" s="292"/>
      <c r="V4" s="292"/>
      <c r="W4" s="5"/>
      <c r="X4" s="296"/>
      <c r="Y4" s="296" t="s">
        <v>87</v>
      </c>
      <c r="Z4" s="296"/>
      <c r="AA4" s="296"/>
      <c r="AB4" s="296"/>
      <c r="AC4" s="296"/>
      <c r="AD4" s="296"/>
      <c r="AE4" s="296"/>
      <c r="AF4" s="296"/>
      <c r="AG4" s="296"/>
      <c r="AH4" s="296"/>
      <c r="AI4" s="296"/>
      <c r="AJ4" s="296"/>
      <c r="AK4" s="296"/>
      <c r="AL4" s="296"/>
      <c r="AM4" s="296"/>
      <c r="AN4" s="150"/>
      <c r="AO4" s="296" t="s">
        <v>88</v>
      </c>
      <c r="AP4" s="296"/>
      <c r="AQ4" s="296"/>
      <c r="AR4" s="296"/>
      <c r="AS4" s="296"/>
      <c r="AT4" s="296"/>
      <c r="AU4" s="296"/>
      <c r="AV4" s="296"/>
      <c r="AW4" s="296"/>
      <c r="AX4" s="296"/>
      <c r="AY4" s="296"/>
      <c r="AZ4" s="296"/>
      <c r="BA4" s="296"/>
      <c r="BB4" s="150"/>
      <c r="BC4" s="150"/>
      <c r="BD4" s="148"/>
      <c r="BE4" s="319" t="s">
        <v>89</v>
      </c>
    </row>
    <row r="5" spans="1:57" ht="33.75" customHeight="1" thickBot="1">
      <c r="A5" s="295"/>
      <c r="B5" s="290"/>
      <c r="C5" s="290"/>
      <c r="D5" s="119">
        <v>1</v>
      </c>
      <c r="E5" s="119">
        <v>2</v>
      </c>
      <c r="F5" s="119">
        <v>3</v>
      </c>
      <c r="G5" s="119">
        <v>4</v>
      </c>
      <c r="H5" s="119">
        <v>5</v>
      </c>
      <c r="I5" s="119">
        <v>6</v>
      </c>
      <c r="J5" s="119">
        <v>7</v>
      </c>
      <c r="K5" s="119">
        <v>8</v>
      </c>
      <c r="L5" s="119" t="s">
        <v>225</v>
      </c>
      <c r="M5" s="119" t="s">
        <v>226</v>
      </c>
      <c r="N5" s="119" t="s">
        <v>227</v>
      </c>
      <c r="O5" s="119" t="s">
        <v>228</v>
      </c>
      <c r="P5" s="119" t="s">
        <v>91</v>
      </c>
      <c r="Q5" s="119" t="s">
        <v>229</v>
      </c>
      <c r="R5" s="119" t="s">
        <v>230</v>
      </c>
      <c r="S5" s="119" t="s">
        <v>162</v>
      </c>
      <c r="T5" s="290"/>
      <c r="U5" s="295"/>
      <c r="V5" s="295"/>
      <c r="W5" s="100"/>
      <c r="X5" s="290"/>
      <c r="Y5" s="119">
        <v>1</v>
      </c>
      <c r="Z5" s="119"/>
      <c r="AA5" s="119">
        <v>2</v>
      </c>
      <c r="AB5" s="119"/>
      <c r="AC5" s="119">
        <v>3</v>
      </c>
      <c r="AD5" s="119"/>
      <c r="AE5" s="119">
        <v>4</v>
      </c>
      <c r="AF5" s="119"/>
      <c r="AG5" s="119">
        <v>5</v>
      </c>
      <c r="AH5" s="119"/>
      <c r="AI5" s="119">
        <v>6</v>
      </c>
      <c r="AJ5" s="119"/>
      <c r="AK5" s="119">
        <v>7</v>
      </c>
      <c r="AL5" s="119"/>
      <c r="AM5" s="119">
        <v>8</v>
      </c>
      <c r="AN5" s="119"/>
      <c r="AO5" s="119" t="s">
        <v>225</v>
      </c>
      <c r="AP5" s="119"/>
      <c r="AQ5" s="119" t="s">
        <v>226</v>
      </c>
      <c r="AR5" s="119"/>
      <c r="AS5" s="119" t="s">
        <v>227</v>
      </c>
      <c r="AT5" s="119"/>
      <c r="AU5" s="119" t="s">
        <v>228</v>
      </c>
      <c r="AV5" s="119"/>
      <c r="AW5" s="119" t="s">
        <v>91</v>
      </c>
      <c r="AX5" s="119"/>
      <c r="AY5" s="119" t="s">
        <v>229</v>
      </c>
      <c r="AZ5" s="119"/>
      <c r="BA5" s="119" t="s">
        <v>93</v>
      </c>
      <c r="BB5" s="119"/>
      <c r="BC5" s="119" t="s">
        <v>162</v>
      </c>
      <c r="BD5" s="11"/>
      <c r="BE5" s="275"/>
    </row>
    <row r="6" spans="1:58" ht="15" customHeight="1" thickTop="1">
      <c r="A6" s="26" t="s">
        <v>98</v>
      </c>
      <c r="B6" s="185">
        <v>22140</v>
      </c>
      <c r="C6" s="185">
        <v>7.38</v>
      </c>
      <c r="D6" s="185">
        <v>15</v>
      </c>
      <c r="E6" s="185">
        <v>0</v>
      </c>
      <c r="F6" s="185">
        <v>35</v>
      </c>
      <c r="G6" s="185">
        <v>50</v>
      </c>
      <c r="H6" s="185">
        <v>0</v>
      </c>
      <c r="I6" s="185">
        <v>0</v>
      </c>
      <c r="J6" s="185">
        <v>0</v>
      </c>
      <c r="K6" s="185">
        <v>0</v>
      </c>
      <c r="L6" s="185">
        <v>56.25</v>
      </c>
      <c r="M6" s="185">
        <v>6.25</v>
      </c>
      <c r="N6" s="185">
        <v>0</v>
      </c>
      <c r="O6" s="185">
        <v>6.25</v>
      </c>
      <c r="P6" s="185">
        <v>6.25</v>
      </c>
      <c r="Q6" s="185">
        <v>25</v>
      </c>
      <c r="R6" s="185">
        <v>0</v>
      </c>
      <c r="S6" s="185">
        <v>0</v>
      </c>
      <c r="T6" s="185">
        <v>5</v>
      </c>
      <c r="U6" s="26" t="s">
        <v>98</v>
      </c>
      <c r="V6" s="138">
        <f>X6*W6*150</f>
        <v>22140</v>
      </c>
      <c r="W6" s="138">
        <v>20</v>
      </c>
      <c r="X6" s="138">
        <v>7.38</v>
      </c>
      <c r="Y6" s="138">
        <v>15</v>
      </c>
      <c r="Z6" s="138">
        <f>Y6*W6/100</f>
        <v>3</v>
      </c>
      <c r="AA6" s="138">
        <v>0</v>
      </c>
      <c r="AB6" s="138">
        <f>AA6*Y6/100</f>
        <v>0</v>
      </c>
      <c r="AC6" s="138">
        <v>35</v>
      </c>
      <c r="AD6" s="138">
        <f>AC6*W6/100</f>
        <v>7</v>
      </c>
      <c r="AE6" s="138">
        <v>50</v>
      </c>
      <c r="AF6" s="138">
        <f>AE6*W6/100</f>
        <v>10</v>
      </c>
      <c r="AG6" s="138">
        <v>0</v>
      </c>
      <c r="AH6" s="138">
        <f>AG6*W6/100</f>
        <v>0</v>
      </c>
      <c r="AI6" s="138">
        <v>0</v>
      </c>
      <c r="AJ6" s="138">
        <f>AI6*W6/100</f>
        <v>0</v>
      </c>
      <c r="AK6" s="138">
        <v>0</v>
      </c>
      <c r="AL6" s="138">
        <f>AK6*W6/100</f>
        <v>0</v>
      </c>
      <c r="AM6" s="138">
        <v>0</v>
      </c>
      <c r="AN6" s="138">
        <f>AM6*W6/100</f>
        <v>0</v>
      </c>
      <c r="AO6" s="138">
        <v>56.25</v>
      </c>
      <c r="AP6" s="138">
        <f>AO6*W6/100</f>
        <v>11.25</v>
      </c>
      <c r="AQ6" s="138">
        <v>6.25</v>
      </c>
      <c r="AR6" s="138">
        <f>AQ6*W6/100</f>
        <v>1.25</v>
      </c>
      <c r="AS6" s="138">
        <v>0</v>
      </c>
      <c r="AT6" s="138">
        <f>AS6*W6/100</f>
        <v>0</v>
      </c>
      <c r="AU6" s="138">
        <v>6.25</v>
      </c>
      <c r="AV6" s="138">
        <f>AU6*W6/100</f>
        <v>1.25</v>
      </c>
      <c r="AW6" s="138">
        <v>6.25</v>
      </c>
      <c r="AX6" s="138">
        <f>AW6*W6/100</f>
        <v>1.25</v>
      </c>
      <c r="AY6" s="138">
        <v>25</v>
      </c>
      <c r="AZ6" s="138">
        <f>AY6*W6/100</f>
        <v>5</v>
      </c>
      <c r="BA6" s="138">
        <v>0</v>
      </c>
      <c r="BB6" s="138">
        <f>BA6*W6/100</f>
        <v>0</v>
      </c>
      <c r="BC6" s="138">
        <v>0</v>
      </c>
      <c r="BD6" s="138">
        <f>BC6*W6/100</f>
        <v>0</v>
      </c>
      <c r="BE6" s="138">
        <v>5</v>
      </c>
      <c r="BF6">
        <f>BE6*W6/100</f>
        <v>1</v>
      </c>
    </row>
    <row r="7" spans="1:58" ht="15" customHeight="1">
      <c r="A7" s="5" t="s">
        <v>99</v>
      </c>
      <c r="B7" s="102">
        <v>23535</v>
      </c>
      <c r="C7" s="102">
        <v>5.23</v>
      </c>
      <c r="D7" s="102">
        <v>46.7</v>
      </c>
      <c r="E7" s="102">
        <v>0</v>
      </c>
      <c r="F7" s="102">
        <v>6.7</v>
      </c>
      <c r="G7" s="102">
        <v>46.7</v>
      </c>
      <c r="H7" s="102">
        <v>0</v>
      </c>
      <c r="I7" s="102">
        <v>0</v>
      </c>
      <c r="J7" s="102">
        <v>0</v>
      </c>
      <c r="K7" s="102">
        <v>0</v>
      </c>
      <c r="L7" s="102">
        <v>93.33</v>
      </c>
      <c r="M7" s="102">
        <v>3.33</v>
      </c>
      <c r="N7" s="102">
        <v>0</v>
      </c>
      <c r="O7" s="102">
        <v>0</v>
      </c>
      <c r="P7" s="102">
        <v>0</v>
      </c>
      <c r="Q7" s="102">
        <v>0</v>
      </c>
      <c r="R7" s="102">
        <v>0</v>
      </c>
      <c r="S7" s="102">
        <v>3.33</v>
      </c>
      <c r="T7" s="102">
        <v>26.67</v>
      </c>
      <c r="U7" s="5" t="s">
        <v>99</v>
      </c>
      <c r="V7" s="138">
        <f aca="true" t="shared" si="0" ref="V7:V24">X7*W7*150</f>
        <v>23535</v>
      </c>
      <c r="W7" s="53">
        <v>30</v>
      </c>
      <c r="X7" s="53">
        <v>5.23</v>
      </c>
      <c r="Y7" s="53">
        <v>46.7</v>
      </c>
      <c r="Z7" s="138">
        <f aca="true" t="shared" si="1" ref="Z7:Z24">Y7*W7/100</f>
        <v>14.01</v>
      </c>
      <c r="AA7" s="53">
        <v>0</v>
      </c>
      <c r="AB7" s="138">
        <f aca="true" t="shared" si="2" ref="AB7:AB24">AA7*Y7/100</f>
        <v>0</v>
      </c>
      <c r="AC7" s="53">
        <v>6.7</v>
      </c>
      <c r="AD7" s="138">
        <f aca="true" t="shared" si="3" ref="AD7:AD24">AC7*W7/100</f>
        <v>2.01</v>
      </c>
      <c r="AE7" s="53">
        <v>46.7</v>
      </c>
      <c r="AF7" s="138">
        <f aca="true" t="shared" si="4" ref="AF7:AF24">AE7*W7/100</f>
        <v>14.01</v>
      </c>
      <c r="AG7" s="53">
        <v>0</v>
      </c>
      <c r="AH7" s="138">
        <f aca="true" t="shared" si="5" ref="AH7:AH24">AG7*W7/100</f>
        <v>0</v>
      </c>
      <c r="AI7" s="53">
        <v>0</v>
      </c>
      <c r="AJ7" s="138">
        <f aca="true" t="shared" si="6" ref="AJ7:AJ24">AI7*W7/100</f>
        <v>0</v>
      </c>
      <c r="AK7" s="53">
        <v>0</v>
      </c>
      <c r="AL7" s="138">
        <f aca="true" t="shared" si="7" ref="AL7:AL24">AK7*W7/100</f>
        <v>0</v>
      </c>
      <c r="AM7" s="53">
        <v>0</v>
      </c>
      <c r="AN7" s="138">
        <f aca="true" t="shared" si="8" ref="AN7:AN24">AM7*W7/100</f>
        <v>0</v>
      </c>
      <c r="AO7" s="53">
        <v>93.33</v>
      </c>
      <c r="AP7" s="138">
        <f aca="true" t="shared" si="9" ref="AP7:AP24">AO7*W7/100</f>
        <v>27.999000000000002</v>
      </c>
      <c r="AQ7" s="53">
        <v>3.33</v>
      </c>
      <c r="AR7" s="138">
        <f aca="true" t="shared" si="10" ref="AR7:AR24">AQ7*W7/100</f>
        <v>0.9990000000000001</v>
      </c>
      <c r="AS7" s="53">
        <v>0</v>
      </c>
      <c r="AT7" s="138">
        <f aca="true" t="shared" si="11" ref="AT7:AT24">AS7*W7/100</f>
        <v>0</v>
      </c>
      <c r="AU7" s="53">
        <v>0</v>
      </c>
      <c r="AV7" s="138">
        <f aca="true" t="shared" si="12" ref="AV7:AV24">AU7*W7/100</f>
        <v>0</v>
      </c>
      <c r="AW7" s="53">
        <v>0</v>
      </c>
      <c r="AX7" s="138">
        <f aca="true" t="shared" si="13" ref="AX7:AX24">AW7*W7/100</f>
        <v>0</v>
      </c>
      <c r="AY7" s="53">
        <v>0</v>
      </c>
      <c r="AZ7" s="138">
        <f aca="true" t="shared" si="14" ref="AZ7:AZ24">AY7*W7/100</f>
        <v>0</v>
      </c>
      <c r="BA7" s="53">
        <v>0</v>
      </c>
      <c r="BB7" s="138">
        <f aca="true" t="shared" si="15" ref="BB7:BB24">BA7*W7/100</f>
        <v>0</v>
      </c>
      <c r="BC7" s="53">
        <v>3.33</v>
      </c>
      <c r="BD7" s="138">
        <f aca="true" t="shared" si="16" ref="BD7:BD24">BC7*W7/100</f>
        <v>0.9990000000000001</v>
      </c>
      <c r="BE7" s="53">
        <v>26.67</v>
      </c>
      <c r="BF7">
        <f aca="true" t="shared" si="17" ref="BF7:BF24">BE7*W7/100</f>
        <v>8.001</v>
      </c>
    </row>
    <row r="8" spans="1:58" ht="15" customHeight="1">
      <c r="A8" s="26" t="s">
        <v>100</v>
      </c>
      <c r="B8" s="185">
        <v>2250</v>
      </c>
      <c r="C8" s="185">
        <v>5</v>
      </c>
      <c r="D8" s="185">
        <v>33.3</v>
      </c>
      <c r="E8" s="185">
        <v>0</v>
      </c>
      <c r="F8" s="185">
        <v>33.3</v>
      </c>
      <c r="G8" s="185">
        <v>0</v>
      </c>
      <c r="H8" s="185">
        <v>0</v>
      </c>
      <c r="I8" s="185">
        <v>0</v>
      </c>
      <c r="J8" s="185">
        <v>0</v>
      </c>
      <c r="K8" s="185">
        <v>33.3</v>
      </c>
      <c r="L8" s="185">
        <v>0</v>
      </c>
      <c r="M8" s="185">
        <v>0</v>
      </c>
      <c r="N8" s="185">
        <v>0</v>
      </c>
      <c r="O8" s="185">
        <v>0</v>
      </c>
      <c r="P8" s="185">
        <v>0</v>
      </c>
      <c r="Q8" s="185">
        <v>33</v>
      </c>
      <c r="R8" s="185">
        <v>67</v>
      </c>
      <c r="S8" s="185">
        <v>0</v>
      </c>
      <c r="T8" s="185">
        <v>0</v>
      </c>
      <c r="U8" s="26" t="s">
        <v>100</v>
      </c>
      <c r="V8" s="138">
        <f t="shared" si="0"/>
        <v>2250</v>
      </c>
      <c r="W8" s="138">
        <v>3</v>
      </c>
      <c r="X8" s="138">
        <v>5</v>
      </c>
      <c r="Y8" s="138">
        <v>33.3</v>
      </c>
      <c r="Z8" s="138">
        <f t="shared" si="1"/>
        <v>0.9989999999999999</v>
      </c>
      <c r="AA8" s="138">
        <v>0</v>
      </c>
      <c r="AB8" s="138">
        <f t="shared" si="2"/>
        <v>0</v>
      </c>
      <c r="AC8" s="138">
        <v>33.3</v>
      </c>
      <c r="AD8" s="138">
        <f t="shared" si="3"/>
        <v>0.9989999999999999</v>
      </c>
      <c r="AE8" s="138">
        <v>0</v>
      </c>
      <c r="AF8" s="138">
        <f t="shared" si="4"/>
        <v>0</v>
      </c>
      <c r="AG8" s="138">
        <v>0</v>
      </c>
      <c r="AH8" s="138">
        <f t="shared" si="5"/>
        <v>0</v>
      </c>
      <c r="AI8" s="138">
        <v>0</v>
      </c>
      <c r="AJ8" s="138">
        <f t="shared" si="6"/>
        <v>0</v>
      </c>
      <c r="AK8" s="138">
        <v>0</v>
      </c>
      <c r="AL8" s="138">
        <f t="shared" si="7"/>
        <v>0</v>
      </c>
      <c r="AM8" s="138">
        <v>33.3</v>
      </c>
      <c r="AN8" s="138">
        <f t="shared" si="8"/>
        <v>0.9989999999999999</v>
      </c>
      <c r="AO8" s="138">
        <v>0</v>
      </c>
      <c r="AP8" s="138">
        <f t="shared" si="9"/>
        <v>0</v>
      </c>
      <c r="AQ8" s="138">
        <v>0</v>
      </c>
      <c r="AR8" s="138">
        <f t="shared" si="10"/>
        <v>0</v>
      </c>
      <c r="AS8" s="138">
        <v>0</v>
      </c>
      <c r="AT8" s="138">
        <f t="shared" si="11"/>
        <v>0</v>
      </c>
      <c r="AU8" s="138">
        <v>0</v>
      </c>
      <c r="AV8" s="138">
        <f t="shared" si="12"/>
        <v>0</v>
      </c>
      <c r="AW8" s="138">
        <v>0</v>
      </c>
      <c r="AX8" s="138">
        <f t="shared" si="13"/>
        <v>0</v>
      </c>
      <c r="AY8" s="138">
        <v>33</v>
      </c>
      <c r="AZ8" s="138">
        <f t="shared" si="14"/>
        <v>0.99</v>
      </c>
      <c r="BA8" s="138">
        <v>67</v>
      </c>
      <c r="BB8" s="138">
        <f t="shared" si="15"/>
        <v>2.01</v>
      </c>
      <c r="BC8" s="138">
        <v>0</v>
      </c>
      <c r="BD8" s="138">
        <f t="shared" si="16"/>
        <v>0</v>
      </c>
      <c r="BE8" s="138">
        <v>0</v>
      </c>
      <c r="BF8">
        <f t="shared" si="17"/>
        <v>0</v>
      </c>
    </row>
    <row r="9" spans="1:58" ht="15" customHeight="1">
      <c r="A9" s="5" t="s">
        <v>147</v>
      </c>
      <c r="B9" s="102">
        <v>2250</v>
      </c>
      <c r="C9" s="102">
        <v>15</v>
      </c>
      <c r="D9" s="102">
        <v>0</v>
      </c>
      <c r="E9" s="102">
        <v>0</v>
      </c>
      <c r="F9" s="102">
        <v>0</v>
      </c>
      <c r="G9" s="102">
        <v>100</v>
      </c>
      <c r="H9" s="102">
        <v>0</v>
      </c>
      <c r="I9" s="102">
        <v>0</v>
      </c>
      <c r="J9" s="102">
        <v>0</v>
      </c>
      <c r="K9" s="102">
        <v>0</v>
      </c>
      <c r="L9" s="102">
        <v>100</v>
      </c>
      <c r="M9" s="102">
        <v>0</v>
      </c>
      <c r="N9" s="102">
        <v>0</v>
      </c>
      <c r="O9" s="102">
        <v>0</v>
      </c>
      <c r="P9" s="102">
        <v>0</v>
      </c>
      <c r="Q9" s="102">
        <v>0</v>
      </c>
      <c r="R9" s="102">
        <v>0</v>
      </c>
      <c r="S9" s="102">
        <v>0</v>
      </c>
      <c r="T9" s="102">
        <v>0</v>
      </c>
      <c r="U9" s="5" t="s">
        <v>147</v>
      </c>
      <c r="V9" s="138">
        <f t="shared" si="0"/>
        <v>2250</v>
      </c>
      <c r="W9" s="53">
        <v>1</v>
      </c>
      <c r="X9" s="53">
        <v>15</v>
      </c>
      <c r="Y9" s="53">
        <v>0</v>
      </c>
      <c r="Z9" s="138">
        <f t="shared" si="1"/>
        <v>0</v>
      </c>
      <c r="AA9" s="53">
        <v>0</v>
      </c>
      <c r="AB9" s="138">
        <f t="shared" si="2"/>
        <v>0</v>
      </c>
      <c r="AC9" s="53">
        <v>0</v>
      </c>
      <c r="AD9" s="138">
        <f t="shared" si="3"/>
        <v>0</v>
      </c>
      <c r="AE9" s="53">
        <v>100</v>
      </c>
      <c r="AF9" s="138">
        <f t="shared" si="4"/>
        <v>1</v>
      </c>
      <c r="AG9" s="53">
        <v>0</v>
      </c>
      <c r="AH9" s="138">
        <f t="shared" si="5"/>
        <v>0</v>
      </c>
      <c r="AI9" s="53">
        <v>0</v>
      </c>
      <c r="AJ9" s="138">
        <f t="shared" si="6"/>
        <v>0</v>
      </c>
      <c r="AK9" s="53">
        <v>0</v>
      </c>
      <c r="AL9" s="138">
        <f t="shared" si="7"/>
        <v>0</v>
      </c>
      <c r="AM9" s="53">
        <v>0</v>
      </c>
      <c r="AN9" s="138">
        <f t="shared" si="8"/>
        <v>0</v>
      </c>
      <c r="AO9" s="53">
        <v>100</v>
      </c>
      <c r="AP9" s="138">
        <f t="shared" si="9"/>
        <v>1</v>
      </c>
      <c r="AQ9" s="53">
        <v>0</v>
      </c>
      <c r="AR9" s="138">
        <f t="shared" si="10"/>
        <v>0</v>
      </c>
      <c r="AS9" s="53">
        <v>0</v>
      </c>
      <c r="AT9" s="138">
        <f t="shared" si="11"/>
        <v>0</v>
      </c>
      <c r="AU9" s="53">
        <v>0</v>
      </c>
      <c r="AV9" s="138">
        <f t="shared" si="12"/>
        <v>0</v>
      </c>
      <c r="AW9" s="53">
        <v>0</v>
      </c>
      <c r="AX9" s="138">
        <f t="shared" si="13"/>
        <v>0</v>
      </c>
      <c r="AY9" s="53">
        <v>0</v>
      </c>
      <c r="AZ9" s="138">
        <f t="shared" si="14"/>
        <v>0</v>
      </c>
      <c r="BA9" s="53">
        <v>0</v>
      </c>
      <c r="BB9" s="138">
        <f t="shared" si="15"/>
        <v>0</v>
      </c>
      <c r="BC9" s="53">
        <v>0</v>
      </c>
      <c r="BD9" s="138">
        <f t="shared" si="16"/>
        <v>0</v>
      </c>
      <c r="BE9" s="53">
        <v>0</v>
      </c>
      <c r="BF9">
        <f t="shared" si="17"/>
        <v>0</v>
      </c>
    </row>
    <row r="10" spans="1:58" ht="15" customHeight="1">
      <c r="A10" s="26" t="s">
        <v>102</v>
      </c>
      <c r="B10" s="185">
        <v>139668</v>
      </c>
      <c r="C10" s="185">
        <v>8.24</v>
      </c>
      <c r="D10" s="185">
        <v>15.8</v>
      </c>
      <c r="E10" s="185">
        <v>4.4</v>
      </c>
      <c r="F10" s="185">
        <v>8.8</v>
      </c>
      <c r="G10" s="185">
        <v>64.9</v>
      </c>
      <c r="H10" s="185">
        <v>0.9</v>
      </c>
      <c r="I10" s="185">
        <v>0</v>
      </c>
      <c r="J10" s="185">
        <v>0</v>
      </c>
      <c r="K10" s="185">
        <v>5.3</v>
      </c>
      <c r="L10" s="185">
        <v>92.04</v>
      </c>
      <c r="M10" s="185">
        <v>1.77</v>
      </c>
      <c r="N10" s="185">
        <v>0</v>
      </c>
      <c r="O10" s="185">
        <v>0</v>
      </c>
      <c r="P10" s="185">
        <v>0</v>
      </c>
      <c r="Q10" s="185">
        <v>0.9</v>
      </c>
      <c r="R10" s="185">
        <v>0</v>
      </c>
      <c r="S10" s="185">
        <v>5.31</v>
      </c>
      <c r="T10" s="185">
        <v>17.54</v>
      </c>
      <c r="U10" s="26" t="s">
        <v>102</v>
      </c>
      <c r="V10" s="138">
        <f t="shared" si="0"/>
        <v>140904</v>
      </c>
      <c r="W10" s="138">
        <v>114</v>
      </c>
      <c r="X10" s="138">
        <v>8.24</v>
      </c>
      <c r="Y10" s="138">
        <v>15.8</v>
      </c>
      <c r="Z10" s="138">
        <f t="shared" si="1"/>
        <v>18.012</v>
      </c>
      <c r="AA10" s="138">
        <v>4.4</v>
      </c>
      <c r="AB10" s="138">
        <f t="shared" si="2"/>
        <v>0.6952000000000002</v>
      </c>
      <c r="AC10" s="138">
        <v>8.8</v>
      </c>
      <c r="AD10" s="138">
        <f t="shared" si="3"/>
        <v>10.032</v>
      </c>
      <c r="AE10" s="138">
        <v>64.9</v>
      </c>
      <c r="AF10" s="138">
        <f t="shared" si="4"/>
        <v>73.986</v>
      </c>
      <c r="AG10" s="138">
        <v>0.9</v>
      </c>
      <c r="AH10" s="138">
        <f t="shared" si="5"/>
        <v>1.026</v>
      </c>
      <c r="AI10" s="138">
        <v>0</v>
      </c>
      <c r="AJ10" s="138">
        <f t="shared" si="6"/>
        <v>0</v>
      </c>
      <c r="AK10" s="138">
        <v>0</v>
      </c>
      <c r="AL10" s="138">
        <f t="shared" si="7"/>
        <v>0</v>
      </c>
      <c r="AM10" s="138">
        <v>5.3</v>
      </c>
      <c r="AN10" s="138">
        <f t="shared" si="8"/>
        <v>6.041999999999999</v>
      </c>
      <c r="AO10" s="138">
        <v>92.04</v>
      </c>
      <c r="AP10" s="138">
        <f t="shared" si="9"/>
        <v>104.92560000000002</v>
      </c>
      <c r="AQ10" s="138">
        <v>1.77</v>
      </c>
      <c r="AR10" s="138">
        <f t="shared" si="10"/>
        <v>2.0178</v>
      </c>
      <c r="AS10" s="138">
        <v>0</v>
      </c>
      <c r="AT10" s="138">
        <f t="shared" si="11"/>
        <v>0</v>
      </c>
      <c r="AU10" s="138">
        <v>0</v>
      </c>
      <c r="AV10" s="138">
        <f t="shared" si="12"/>
        <v>0</v>
      </c>
      <c r="AW10" s="138">
        <v>0</v>
      </c>
      <c r="AX10" s="138">
        <f t="shared" si="13"/>
        <v>0</v>
      </c>
      <c r="AY10" s="138">
        <v>0.9</v>
      </c>
      <c r="AZ10" s="138">
        <f t="shared" si="14"/>
        <v>1.026</v>
      </c>
      <c r="BA10" s="138">
        <v>0</v>
      </c>
      <c r="BB10" s="138">
        <f t="shared" si="15"/>
        <v>0</v>
      </c>
      <c r="BC10" s="138">
        <v>5.31</v>
      </c>
      <c r="BD10" s="138">
        <f t="shared" si="16"/>
        <v>6.053399999999999</v>
      </c>
      <c r="BE10" s="138">
        <v>17.54</v>
      </c>
      <c r="BF10">
        <f t="shared" si="17"/>
        <v>19.9956</v>
      </c>
    </row>
    <row r="11" spans="1:58" ht="15" customHeight="1">
      <c r="A11" s="5" t="s">
        <v>103</v>
      </c>
      <c r="B11" s="102">
        <v>21445.5</v>
      </c>
      <c r="C11" s="102">
        <v>4.93</v>
      </c>
      <c r="D11" s="102">
        <v>0</v>
      </c>
      <c r="E11" s="102">
        <v>10.3</v>
      </c>
      <c r="F11" s="102">
        <v>13.8</v>
      </c>
      <c r="G11" s="102">
        <v>75.9</v>
      </c>
      <c r="H11" s="102">
        <v>0</v>
      </c>
      <c r="I11" s="102">
        <v>0</v>
      </c>
      <c r="J11" s="102">
        <v>0</v>
      </c>
      <c r="K11" s="102">
        <v>0</v>
      </c>
      <c r="L11" s="102">
        <v>93.1</v>
      </c>
      <c r="M11" s="102">
        <v>0</v>
      </c>
      <c r="N11" s="102">
        <v>0</v>
      </c>
      <c r="O11" s="102">
        <v>0</v>
      </c>
      <c r="P11" s="102">
        <v>0</v>
      </c>
      <c r="Q11" s="102">
        <v>0</v>
      </c>
      <c r="R11" s="102">
        <v>7</v>
      </c>
      <c r="S11" s="102">
        <v>0</v>
      </c>
      <c r="T11" s="102">
        <v>0</v>
      </c>
      <c r="U11" s="5" t="s">
        <v>103</v>
      </c>
      <c r="V11" s="138">
        <f t="shared" si="0"/>
        <v>21445.5</v>
      </c>
      <c r="W11" s="53">
        <v>29</v>
      </c>
      <c r="X11" s="53">
        <v>4.93</v>
      </c>
      <c r="Y11" s="53">
        <v>0</v>
      </c>
      <c r="Z11" s="138">
        <f t="shared" si="1"/>
        <v>0</v>
      </c>
      <c r="AA11" s="53">
        <v>10.3</v>
      </c>
      <c r="AB11" s="138">
        <f t="shared" si="2"/>
        <v>0</v>
      </c>
      <c r="AC11" s="53">
        <v>13.8</v>
      </c>
      <c r="AD11" s="138">
        <f t="shared" si="3"/>
        <v>4.002000000000001</v>
      </c>
      <c r="AE11" s="53">
        <v>75.9</v>
      </c>
      <c r="AF11" s="138">
        <f t="shared" si="4"/>
        <v>22.011000000000003</v>
      </c>
      <c r="AG11" s="53">
        <v>0</v>
      </c>
      <c r="AH11" s="138">
        <f t="shared" si="5"/>
        <v>0</v>
      </c>
      <c r="AI11" s="53">
        <v>0</v>
      </c>
      <c r="AJ11" s="138">
        <f t="shared" si="6"/>
        <v>0</v>
      </c>
      <c r="AK11" s="53">
        <v>0</v>
      </c>
      <c r="AL11" s="138">
        <f t="shared" si="7"/>
        <v>0</v>
      </c>
      <c r="AM11" s="53">
        <v>0</v>
      </c>
      <c r="AN11" s="138">
        <f t="shared" si="8"/>
        <v>0</v>
      </c>
      <c r="AO11" s="53">
        <v>93.1</v>
      </c>
      <c r="AP11" s="138">
        <f t="shared" si="9"/>
        <v>26.998999999999995</v>
      </c>
      <c r="AQ11" s="53">
        <v>0</v>
      </c>
      <c r="AR11" s="138">
        <f t="shared" si="10"/>
        <v>0</v>
      </c>
      <c r="AS11" s="53">
        <v>0</v>
      </c>
      <c r="AT11" s="138">
        <f t="shared" si="11"/>
        <v>0</v>
      </c>
      <c r="AU11" s="53">
        <v>0</v>
      </c>
      <c r="AV11" s="138">
        <f t="shared" si="12"/>
        <v>0</v>
      </c>
      <c r="AW11" s="53">
        <v>0</v>
      </c>
      <c r="AX11" s="138">
        <f t="shared" si="13"/>
        <v>0</v>
      </c>
      <c r="AY11" s="53">
        <v>0</v>
      </c>
      <c r="AZ11" s="138">
        <f t="shared" si="14"/>
        <v>0</v>
      </c>
      <c r="BA11" s="53">
        <v>7</v>
      </c>
      <c r="BB11" s="138">
        <f t="shared" si="15"/>
        <v>2.03</v>
      </c>
      <c r="BC11" s="53">
        <v>0</v>
      </c>
      <c r="BD11" s="138">
        <f t="shared" si="16"/>
        <v>0</v>
      </c>
      <c r="BE11" s="53">
        <v>0</v>
      </c>
      <c r="BF11">
        <f t="shared" si="17"/>
        <v>0</v>
      </c>
    </row>
    <row r="12" spans="1:58" ht="15" customHeight="1">
      <c r="A12" s="26" t="s">
        <v>104</v>
      </c>
      <c r="B12" s="185">
        <v>20475</v>
      </c>
      <c r="C12" s="185">
        <v>6.5</v>
      </c>
      <c r="D12" s="185">
        <v>19</v>
      </c>
      <c r="E12" s="185">
        <v>4.8</v>
      </c>
      <c r="F12" s="185">
        <v>0</v>
      </c>
      <c r="G12" s="185">
        <v>71.4</v>
      </c>
      <c r="H12" s="185">
        <v>0</v>
      </c>
      <c r="I12" s="185">
        <v>0</v>
      </c>
      <c r="J12" s="185">
        <v>0</v>
      </c>
      <c r="K12" s="185">
        <v>4.8</v>
      </c>
      <c r="L12" s="185">
        <v>100</v>
      </c>
      <c r="M12" s="185">
        <v>0</v>
      </c>
      <c r="N12" s="185">
        <v>0</v>
      </c>
      <c r="O12" s="185">
        <v>0</v>
      </c>
      <c r="P12" s="185">
        <v>0</v>
      </c>
      <c r="Q12" s="185">
        <v>0</v>
      </c>
      <c r="R12" s="185">
        <v>0</v>
      </c>
      <c r="S12" s="185">
        <v>0</v>
      </c>
      <c r="T12" s="185">
        <v>61.9</v>
      </c>
      <c r="U12" s="26" t="s">
        <v>104</v>
      </c>
      <c r="V12" s="138">
        <f t="shared" si="0"/>
        <v>20475</v>
      </c>
      <c r="W12" s="138">
        <v>21</v>
      </c>
      <c r="X12" s="138">
        <v>6.5</v>
      </c>
      <c r="Y12" s="138">
        <v>19</v>
      </c>
      <c r="Z12" s="138">
        <f t="shared" si="1"/>
        <v>3.99</v>
      </c>
      <c r="AA12" s="138">
        <v>4.8</v>
      </c>
      <c r="AB12" s="138">
        <f t="shared" si="2"/>
        <v>0.912</v>
      </c>
      <c r="AC12" s="138">
        <v>0</v>
      </c>
      <c r="AD12" s="138">
        <f t="shared" si="3"/>
        <v>0</v>
      </c>
      <c r="AE12" s="138">
        <v>71.4</v>
      </c>
      <c r="AF12" s="138">
        <f t="shared" si="4"/>
        <v>14.994000000000002</v>
      </c>
      <c r="AG12" s="138">
        <v>0</v>
      </c>
      <c r="AH12" s="138">
        <f t="shared" si="5"/>
        <v>0</v>
      </c>
      <c r="AI12" s="138">
        <v>0</v>
      </c>
      <c r="AJ12" s="138">
        <f t="shared" si="6"/>
        <v>0</v>
      </c>
      <c r="AK12" s="138">
        <v>0</v>
      </c>
      <c r="AL12" s="138">
        <f t="shared" si="7"/>
        <v>0</v>
      </c>
      <c r="AM12" s="138">
        <v>4.8</v>
      </c>
      <c r="AN12" s="138">
        <f t="shared" si="8"/>
        <v>1.008</v>
      </c>
      <c r="AO12" s="138">
        <v>100</v>
      </c>
      <c r="AP12" s="138">
        <f t="shared" si="9"/>
        <v>21</v>
      </c>
      <c r="AQ12" s="138">
        <v>0</v>
      </c>
      <c r="AR12" s="138">
        <f t="shared" si="10"/>
        <v>0</v>
      </c>
      <c r="AS12" s="138">
        <v>0</v>
      </c>
      <c r="AT12" s="138">
        <f t="shared" si="11"/>
        <v>0</v>
      </c>
      <c r="AU12" s="138">
        <v>0</v>
      </c>
      <c r="AV12" s="138">
        <f t="shared" si="12"/>
        <v>0</v>
      </c>
      <c r="AW12" s="138">
        <v>0</v>
      </c>
      <c r="AX12" s="138">
        <f t="shared" si="13"/>
        <v>0</v>
      </c>
      <c r="AY12" s="138">
        <v>0</v>
      </c>
      <c r="AZ12" s="138">
        <f t="shared" si="14"/>
        <v>0</v>
      </c>
      <c r="BA12" s="138">
        <v>0</v>
      </c>
      <c r="BB12" s="138">
        <f t="shared" si="15"/>
        <v>0</v>
      </c>
      <c r="BC12" s="138">
        <v>0</v>
      </c>
      <c r="BD12" s="138">
        <f t="shared" si="16"/>
        <v>0</v>
      </c>
      <c r="BE12" s="138">
        <v>61.9</v>
      </c>
      <c r="BF12">
        <f t="shared" si="17"/>
        <v>12.998999999999999</v>
      </c>
    </row>
    <row r="13" spans="1:58" ht="15" customHeight="1">
      <c r="A13" s="5" t="s">
        <v>105</v>
      </c>
      <c r="B13" s="102">
        <v>4504.5</v>
      </c>
      <c r="C13" s="102">
        <v>4.29</v>
      </c>
      <c r="D13" s="102">
        <v>42.9</v>
      </c>
      <c r="E13" s="102">
        <v>0</v>
      </c>
      <c r="F13" s="102">
        <v>14.3</v>
      </c>
      <c r="G13" s="102">
        <v>28.6</v>
      </c>
      <c r="H13" s="102">
        <v>0</v>
      </c>
      <c r="I13" s="102">
        <v>0</v>
      </c>
      <c r="J13" s="102">
        <v>0</v>
      </c>
      <c r="K13" s="102">
        <v>14.3</v>
      </c>
      <c r="L13" s="102">
        <v>83.33</v>
      </c>
      <c r="M13" s="102">
        <v>0</v>
      </c>
      <c r="N13" s="102">
        <v>0</v>
      </c>
      <c r="O13" s="102">
        <v>0</v>
      </c>
      <c r="P13" s="102">
        <v>0</v>
      </c>
      <c r="Q13" s="102">
        <v>0</v>
      </c>
      <c r="R13" s="102">
        <v>17</v>
      </c>
      <c r="S13" s="102">
        <v>0</v>
      </c>
      <c r="T13" s="102">
        <v>0</v>
      </c>
      <c r="U13" s="5" t="s">
        <v>105</v>
      </c>
      <c r="V13" s="138">
        <f t="shared" si="0"/>
        <v>4504.5</v>
      </c>
      <c r="W13" s="53">
        <v>7</v>
      </c>
      <c r="X13" s="53">
        <v>4.29</v>
      </c>
      <c r="Y13" s="53">
        <v>42.9</v>
      </c>
      <c r="Z13" s="138">
        <f t="shared" si="1"/>
        <v>3.003</v>
      </c>
      <c r="AA13" s="53">
        <v>0</v>
      </c>
      <c r="AB13" s="138">
        <f t="shared" si="2"/>
        <v>0</v>
      </c>
      <c r="AC13" s="53">
        <v>14.3</v>
      </c>
      <c r="AD13" s="138">
        <f t="shared" si="3"/>
        <v>1.0010000000000001</v>
      </c>
      <c r="AE13" s="53">
        <v>28.6</v>
      </c>
      <c r="AF13" s="138">
        <f t="shared" si="4"/>
        <v>2.0020000000000002</v>
      </c>
      <c r="AG13" s="53">
        <v>0</v>
      </c>
      <c r="AH13" s="138">
        <f t="shared" si="5"/>
        <v>0</v>
      </c>
      <c r="AI13" s="53">
        <v>0</v>
      </c>
      <c r="AJ13" s="138">
        <f t="shared" si="6"/>
        <v>0</v>
      </c>
      <c r="AK13" s="53">
        <v>0</v>
      </c>
      <c r="AL13" s="138">
        <f t="shared" si="7"/>
        <v>0</v>
      </c>
      <c r="AM13" s="53">
        <v>14.3</v>
      </c>
      <c r="AN13" s="138">
        <f t="shared" si="8"/>
        <v>1.0010000000000001</v>
      </c>
      <c r="AO13" s="53">
        <v>83.33</v>
      </c>
      <c r="AP13" s="138">
        <f t="shared" si="9"/>
        <v>5.833099999999999</v>
      </c>
      <c r="AQ13" s="53">
        <v>0</v>
      </c>
      <c r="AR13" s="138">
        <f t="shared" si="10"/>
        <v>0</v>
      </c>
      <c r="AS13" s="53">
        <v>0</v>
      </c>
      <c r="AT13" s="138">
        <f t="shared" si="11"/>
        <v>0</v>
      </c>
      <c r="AU13" s="53">
        <v>0</v>
      </c>
      <c r="AV13" s="138">
        <f t="shared" si="12"/>
        <v>0</v>
      </c>
      <c r="AW13" s="53">
        <v>0</v>
      </c>
      <c r="AX13" s="138">
        <f t="shared" si="13"/>
        <v>0</v>
      </c>
      <c r="AY13" s="53">
        <v>0</v>
      </c>
      <c r="AZ13" s="138">
        <f t="shared" si="14"/>
        <v>0</v>
      </c>
      <c r="BA13" s="53">
        <v>17</v>
      </c>
      <c r="BB13" s="138">
        <f t="shared" si="15"/>
        <v>1.19</v>
      </c>
      <c r="BC13" s="53">
        <v>0</v>
      </c>
      <c r="BD13" s="138">
        <f t="shared" si="16"/>
        <v>0</v>
      </c>
      <c r="BE13" s="53">
        <v>0</v>
      </c>
      <c r="BF13">
        <f t="shared" si="17"/>
        <v>0</v>
      </c>
    </row>
    <row r="14" spans="1:58" ht="15" customHeight="1">
      <c r="A14" s="26" t="s">
        <v>106</v>
      </c>
      <c r="B14" s="185">
        <v>16605</v>
      </c>
      <c r="C14" s="185">
        <v>7.38</v>
      </c>
      <c r="D14" s="185">
        <v>6.3</v>
      </c>
      <c r="E14" s="185">
        <v>0</v>
      </c>
      <c r="F14" s="185">
        <v>31.3</v>
      </c>
      <c r="G14" s="185">
        <v>31.3</v>
      </c>
      <c r="H14" s="185">
        <v>0</v>
      </c>
      <c r="I14" s="185">
        <v>31.3</v>
      </c>
      <c r="J14" s="185">
        <v>0</v>
      </c>
      <c r="K14" s="185">
        <v>0</v>
      </c>
      <c r="L14" s="185">
        <v>93.75</v>
      </c>
      <c r="M14" s="185">
        <v>0</v>
      </c>
      <c r="N14" s="185">
        <v>0</v>
      </c>
      <c r="O14" s="185">
        <v>0</v>
      </c>
      <c r="P14" s="185">
        <v>0</v>
      </c>
      <c r="Q14" s="185">
        <v>6</v>
      </c>
      <c r="R14" s="185">
        <v>0</v>
      </c>
      <c r="S14" s="185">
        <v>0</v>
      </c>
      <c r="T14" s="185">
        <v>0</v>
      </c>
      <c r="U14" s="26" t="s">
        <v>106</v>
      </c>
      <c r="V14" s="138">
        <f t="shared" si="0"/>
        <v>16605</v>
      </c>
      <c r="W14" s="138">
        <v>15</v>
      </c>
      <c r="X14" s="138">
        <v>7.38</v>
      </c>
      <c r="Y14" s="138">
        <v>6.3</v>
      </c>
      <c r="Z14" s="138">
        <f t="shared" si="1"/>
        <v>0.945</v>
      </c>
      <c r="AA14" s="138">
        <v>0</v>
      </c>
      <c r="AB14" s="138">
        <f t="shared" si="2"/>
        <v>0</v>
      </c>
      <c r="AC14" s="138">
        <v>31.3</v>
      </c>
      <c r="AD14" s="138">
        <f t="shared" si="3"/>
        <v>4.695</v>
      </c>
      <c r="AE14" s="138">
        <v>31.3</v>
      </c>
      <c r="AF14" s="138">
        <f t="shared" si="4"/>
        <v>4.695</v>
      </c>
      <c r="AG14" s="138">
        <v>0</v>
      </c>
      <c r="AH14" s="138">
        <f t="shared" si="5"/>
        <v>0</v>
      </c>
      <c r="AI14" s="138">
        <v>31.3</v>
      </c>
      <c r="AJ14" s="138">
        <f t="shared" si="6"/>
        <v>4.695</v>
      </c>
      <c r="AK14" s="138">
        <v>0</v>
      </c>
      <c r="AL14" s="138">
        <f t="shared" si="7"/>
        <v>0</v>
      </c>
      <c r="AM14" s="138">
        <v>0</v>
      </c>
      <c r="AN14" s="138">
        <f t="shared" si="8"/>
        <v>0</v>
      </c>
      <c r="AO14" s="138">
        <v>93.75</v>
      </c>
      <c r="AP14" s="138">
        <f t="shared" si="9"/>
        <v>14.0625</v>
      </c>
      <c r="AQ14" s="138">
        <v>0</v>
      </c>
      <c r="AR14" s="138">
        <f t="shared" si="10"/>
        <v>0</v>
      </c>
      <c r="AS14" s="138">
        <v>0</v>
      </c>
      <c r="AT14" s="138">
        <f t="shared" si="11"/>
        <v>0</v>
      </c>
      <c r="AU14" s="138">
        <v>0</v>
      </c>
      <c r="AV14" s="138">
        <f t="shared" si="12"/>
        <v>0</v>
      </c>
      <c r="AW14" s="138">
        <v>0</v>
      </c>
      <c r="AX14" s="138">
        <f t="shared" si="13"/>
        <v>0</v>
      </c>
      <c r="AY14" s="138">
        <v>6</v>
      </c>
      <c r="AZ14" s="138">
        <f t="shared" si="14"/>
        <v>0.9</v>
      </c>
      <c r="BA14" s="138">
        <v>0</v>
      </c>
      <c r="BB14" s="138">
        <f t="shared" si="15"/>
        <v>0</v>
      </c>
      <c r="BC14" s="138">
        <v>0</v>
      </c>
      <c r="BD14" s="138">
        <f t="shared" si="16"/>
        <v>0</v>
      </c>
      <c r="BE14" s="138">
        <v>0</v>
      </c>
      <c r="BF14">
        <f t="shared" si="17"/>
        <v>0</v>
      </c>
    </row>
    <row r="15" spans="1:58" ht="15" customHeight="1">
      <c r="A15" s="5" t="s">
        <v>107</v>
      </c>
      <c r="B15" s="102">
        <v>62559</v>
      </c>
      <c r="C15" s="102">
        <v>19.86</v>
      </c>
      <c r="D15" s="102">
        <v>0</v>
      </c>
      <c r="E15" s="102">
        <v>0</v>
      </c>
      <c r="F15" s="102">
        <v>4.8</v>
      </c>
      <c r="G15" s="102">
        <v>90.5</v>
      </c>
      <c r="H15" s="102">
        <v>0</v>
      </c>
      <c r="I15" s="102">
        <v>0</v>
      </c>
      <c r="J15" s="102">
        <v>0</v>
      </c>
      <c r="K15" s="102">
        <v>4.8</v>
      </c>
      <c r="L15" s="102">
        <v>90.48</v>
      </c>
      <c r="M15" s="102">
        <v>4.76</v>
      </c>
      <c r="N15" s="102">
        <v>0</v>
      </c>
      <c r="O15" s="102">
        <v>0</v>
      </c>
      <c r="P15" s="102">
        <v>0</v>
      </c>
      <c r="Q15" s="102">
        <v>0</v>
      </c>
      <c r="R15" s="102">
        <v>0</v>
      </c>
      <c r="S15" s="102">
        <v>4.76</v>
      </c>
      <c r="T15" s="102">
        <v>14.29</v>
      </c>
      <c r="U15" s="5" t="s">
        <v>107</v>
      </c>
      <c r="V15" s="138">
        <f t="shared" si="0"/>
        <v>62559</v>
      </c>
      <c r="W15" s="53">
        <v>21</v>
      </c>
      <c r="X15" s="53">
        <v>19.86</v>
      </c>
      <c r="Y15" s="53">
        <v>0</v>
      </c>
      <c r="Z15" s="138">
        <f t="shared" si="1"/>
        <v>0</v>
      </c>
      <c r="AA15" s="53">
        <v>0</v>
      </c>
      <c r="AB15" s="138">
        <f t="shared" si="2"/>
        <v>0</v>
      </c>
      <c r="AC15" s="53">
        <v>4.8</v>
      </c>
      <c r="AD15" s="138">
        <f t="shared" si="3"/>
        <v>1.008</v>
      </c>
      <c r="AE15" s="53">
        <v>90.5</v>
      </c>
      <c r="AF15" s="138">
        <f t="shared" si="4"/>
        <v>19.005</v>
      </c>
      <c r="AG15" s="53">
        <v>0</v>
      </c>
      <c r="AH15" s="138">
        <f t="shared" si="5"/>
        <v>0</v>
      </c>
      <c r="AI15" s="53">
        <v>0</v>
      </c>
      <c r="AJ15" s="138">
        <f t="shared" si="6"/>
        <v>0</v>
      </c>
      <c r="AK15" s="53">
        <v>0</v>
      </c>
      <c r="AL15" s="138">
        <f t="shared" si="7"/>
        <v>0</v>
      </c>
      <c r="AM15" s="53">
        <v>4.8</v>
      </c>
      <c r="AN15" s="138">
        <f t="shared" si="8"/>
        <v>1.008</v>
      </c>
      <c r="AO15" s="53">
        <v>90.48</v>
      </c>
      <c r="AP15" s="138">
        <f t="shared" si="9"/>
        <v>19.0008</v>
      </c>
      <c r="AQ15" s="53">
        <v>4.76</v>
      </c>
      <c r="AR15" s="138">
        <f t="shared" si="10"/>
        <v>0.9995999999999999</v>
      </c>
      <c r="AS15" s="53">
        <v>0</v>
      </c>
      <c r="AT15" s="138">
        <f t="shared" si="11"/>
        <v>0</v>
      </c>
      <c r="AU15" s="53">
        <v>0</v>
      </c>
      <c r="AV15" s="138">
        <f t="shared" si="12"/>
        <v>0</v>
      </c>
      <c r="AW15" s="53">
        <v>0</v>
      </c>
      <c r="AX15" s="138">
        <f t="shared" si="13"/>
        <v>0</v>
      </c>
      <c r="AY15" s="53">
        <v>0</v>
      </c>
      <c r="AZ15" s="138">
        <f t="shared" si="14"/>
        <v>0</v>
      </c>
      <c r="BA15" s="53">
        <v>0</v>
      </c>
      <c r="BB15" s="138">
        <f t="shared" si="15"/>
        <v>0</v>
      </c>
      <c r="BC15" s="53">
        <v>4.76</v>
      </c>
      <c r="BD15" s="138">
        <f t="shared" si="16"/>
        <v>0.9995999999999999</v>
      </c>
      <c r="BE15" s="53">
        <v>14.29</v>
      </c>
      <c r="BF15">
        <f t="shared" si="17"/>
        <v>3.0008999999999997</v>
      </c>
    </row>
    <row r="16" spans="1:58" ht="15" customHeight="1">
      <c r="A16" s="26" t="s">
        <v>108</v>
      </c>
      <c r="B16" s="185">
        <v>52056</v>
      </c>
      <c r="C16" s="185">
        <v>14.46</v>
      </c>
      <c r="D16" s="185">
        <v>8.3</v>
      </c>
      <c r="E16" s="185">
        <v>4.2</v>
      </c>
      <c r="F16" s="185">
        <v>16.7</v>
      </c>
      <c r="G16" s="185">
        <v>70.8</v>
      </c>
      <c r="H16" s="185">
        <v>0</v>
      </c>
      <c r="I16" s="185">
        <v>0</v>
      </c>
      <c r="J16" s="185">
        <v>0</v>
      </c>
      <c r="K16" s="185">
        <v>0</v>
      </c>
      <c r="L16" s="185">
        <v>100</v>
      </c>
      <c r="M16" s="185">
        <v>0</v>
      </c>
      <c r="N16" s="185">
        <v>0</v>
      </c>
      <c r="O16" s="185">
        <v>0</v>
      </c>
      <c r="P16" s="185">
        <v>0</v>
      </c>
      <c r="Q16" s="185">
        <v>0</v>
      </c>
      <c r="R16" s="185">
        <v>0</v>
      </c>
      <c r="S16" s="185">
        <v>0</v>
      </c>
      <c r="T16" s="185">
        <v>0</v>
      </c>
      <c r="U16" s="26" t="s">
        <v>108</v>
      </c>
      <c r="V16" s="138">
        <f t="shared" si="0"/>
        <v>52056</v>
      </c>
      <c r="W16" s="138">
        <v>24</v>
      </c>
      <c r="X16" s="138">
        <v>14.46</v>
      </c>
      <c r="Y16" s="138">
        <v>8.3</v>
      </c>
      <c r="Z16" s="138">
        <f t="shared" si="1"/>
        <v>1.9920000000000002</v>
      </c>
      <c r="AA16" s="138">
        <v>4.2</v>
      </c>
      <c r="AB16" s="138">
        <f t="shared" si="2"/>
        <v>0.3486000000000001</v>
      </c>
      <c r="AC16" s="138">
        <v>16.7</v>
      </c>
      <c r="AD16" s="138">
        <f t="shared" si="3"/>
        <v>4.007999999999999</v>
      </c>
      <c r="AE16" s="138">
        <v>70.8</v>
      </c>
      <c r="AF16" s="138">
        <f t="shared" si="4"/>
        <v>16.991999999999997</v>
      </c>
      <c r="AG16" s="138">
        <v>0</v>
      </c>
      <c r="AH16" s="138">
        <f t="shared" si="5"/>
        <v>0</v>
      </c>
      <c r="AI16" s="138">
        <v>0</v>
      </c>
      <c r="AJ16" s="138">
        <f t="shared" si="6"/>
        <v>0</v>
      </c>
      <c r="AK16" s="138">
        <v>0</v>
      </c>
      <c r="AL16" s="138">
        <f t="shared" si="7"/>
        <v>0</v>
      </c>
      <c r="AM16" s="138">
        <v>0</v>
      </c>
      <c r="AN16" s="138">
        <f t="shared" si="8"/>
        <v>0</v>
      </c>
      <c r="AO16" s="138">
        <v>100</v>
      </c>
      <c r="AP16" s="138">
        <f t="shared" si="9"/>
        <v>24</v>
      </c>
      <c r="AQ16" s="138">
        <v>0</v>
      </c>
      <c r="AR16" s="138">
        <f t="shared" si="10"/>
        <v>0</v>
      </c>
      <c r="AS16" s="138">
        <v>0</v>
      </c>
      <c r="AT16" s="138">
        <f t="shared" si="11"/>
        <v>0</v>
      </c>
      <c r="AU16" s="138">
        <v>0</v>
      </c>
      <c r="AV16" s="138">
        <f t="shared" si="12"/>
        <v>0</v>
      </c>
      <c r="AW16" s="138">
        <v>0</v>
      </c>
      <c r="AX16" s="138">
        <f t="shared" si="13"/>
        <v>0</v>
      </c>
      <c r="AY16" s="138">
        <v>0</v>
      </c>
      <c r="AZ16" s="138">
        <f t="shared" si="14"/>
        <v>0</v>
      </c>
      <c r="BA16" s="138">
        <v>0</v>
      </c>
      <c r="BB16" s="138">
        <f t="shared" si="15"/>
        <v>0</v>
      </c>
      <c r="BC16" s="138">
        <v>0</v>
      </c>
      <c r="BD16" s="138">
        <f t="shared" si="16"/>
        <v>0</v>
      </c>
      <c r="BE16" s="138">
        <v>0</v>
      </c>
      <c r="BF16">
        <f t="shared" si="17"/>
        <v>0</v>
      </c>
    </row>
    <row r="17" spans="1:58" ht="15" customHeight="1">
      <c r="A17" s="5" t="s">
        <v>109</v>
      </c>
      <c r="B17" s="102">
        <v>6637.5</v>
      </c>
      <c r="C17" s="102">
        <v>2.95</v>
      </c>
      <c r="D17" s="102">
        <v>0</v>
      </c>
      <c r="E17" s="102">
        <v>0</v>
      </c>
      <c r="F17" s="102">
        <v>0</v>
      </c>
      <c r="G17" s="102">
        <v>100</v>
      </c>
      <c r="H17" s="102">
        <v>0</v>
      </c>
      <c r="I17" s="102">
        <v>0</v>
      </c>
      <c r="J17" s="102">
        <v>0</v>
      </c>
      <c r="K17" s="102">
        <v>0</v>
      </c>
      <c r="L17" s="102">
        <v>100</v>
      </c>
      <c r="M17" s="102">
        <v>0</v>
      </c>
      <c r="N17" s="102">
        <v>0</v>
      </c>
      <c r="O17" s="102">
        <v>0</v>
      </c>
      <c r="P17" s="102">
        <v>0</v>
      </c>
      <c r="Q17" s="102">
        <v>0</v>
      </c>
      <c r="R17" s="102">
        <v>0</v>
      </c>
      <c r="S17" s="102">
        <v>0</v>
      </c>
      <c r="T17" s="102">
        <v>0</v>
      </c>
      <c r="U17" s="5" t="s">
        <v>109</v>
      </c>
      <c r="V17" s="138">
        <f t="shared" si="0"/>
        <v>6637.5</v>
      </c>
      <c r="W17" s="53">
        <v>15</v>
      </c>
      <c r="X17" s="53">
        <v>2.95</v>
      </c>
      <c r="Y17" s="53">
        <v>0</v>
      </c>
      <c r="Z17" s="138">
        <f t="shared" si="1"/>
        <v>0</v>
      </c>
      <c r="AA17" s="53">
        <v>0</v>
      </c>
      <c r="AB17" s="138">
        <f t="shared" si="2"/>
        <v>0</v>
      </c>
      <c r="AC17" s="53">
        <v>0</v>
      </c>
      <c r="AD17" s="138">
        <f t="shared" si="3"/>
        <v>0</v>
      </c>
      <c r="AE17" s="53">
        <v>100</v>
      </c>
      <c r="AF17" s="138">
        <f t="shared" si="4"/>
        <v>15</v>
      </c>
      <c r="AG17" s="53">
        <v>0</v>
      </c>
      <c r="AH17" s="138">
        <f t="shared" si="5"/>
        <v>0</v>
      </c>
      <c r="AI17" s="53">
        <v>0</v>
      </c>
      <c r="AJ17" s="138">
        <f t="shared" si="6"/>
        <v>0</v>
      </c>
      <c r="AK17" s="53">
        <v>0</v>
      </c>
      <c r="AL17" s="138">
        <f t="shared" si="7"/>
        <v>0</v>
      </c>
      <c r="AM17" s="53">
        <v>0</v>
      </c>
      <c r="AN17" s="138">
        <f t="shared" si="8"/>
        <v>0</v>
      </c>
      <c r="AO17" s="53">
        <v>100</v>
      </c>
      <c r="AP17" s="138">
        <f t="shared" si="9"/>
        <v>15</v>
      </c>
      <c r="AQ17" s="53">
        <v>0</v>
      </c>
      <c r="AR17" s="138">
        <f t="shared" si="10"/>
        <v>0</v>
      </c>
      <c r="AS17" s="53">
        <v>0</v>
      </c>
      <c r="AT17" s="138">
        <f t="shared" si="11"/>
        <v>0</v>
      </c>
      <c r="AU17" s="53">
        <v>0</v>
      </c>
      <c r="AV17" s="138">
        <f t="shared" si="12"/>
        <v>0</v>
      </c>
      <c r="AW17" s="53">
        <v>0</v>
      </c>
      <c r="AX17" s="138">
        <f t="shared" si="13"/>
        <v>0</v>
      </c>
      <c r="AY17" s="53">
        <v>0</v>
      </c>
      <c r="AZ17" s="138">
        <f t="shared" si="14"/>
        <v>0</v>
      </c>
      <c r="BA17" s="53">
        <v>0</v>
      </c>
      <c r="BB17" s="138">
        <f t="shared" si="15"/>
        <v>0</v>
      </c>
      <c r="BC17" s="53">
        <v>0</v>
      </c>
      <c r="BD17" s="138">
        <f t="shared" si="16"/>
        <v>0</v>
      </c>
      <c r="BE17" s="53">
        <v>0</v>
      </c>
      <c r="BF17">
        <f t="shared" si="17"/>
        <v>0</v>
      </c>
    </row>
    <row r="18" spans="1:58" ht="15" customHeight="1">
      <c r="A18" s="26" t="s">
        <v>110</v>
      </c>
      <c r="B18" s="185">
        <v>13500</v>
      </c>
      <c r="C18" s="185">
        <v>5</v>
      </c>
      <c r="D18" s="185">
        <v>27.8</v>
      </c>
      <c r="E18" s="185">
        <v>5.6</v>
      </c>
      <c r="F18" s="185">
        <v>38.9</v>
      </c>
      <c r="G18" s="185">
        <v>27.8</v>
      </c>
      <c r="H18" s="185">
        <v>0</v>
      </c>
      <c r="I18" s="185">
        <v>0</v>
      </c>
      <c r="J18" s="185">
        <v>0</v>
      </c>
      <c r="K18" s="185">
        <v>0</v>
      </c>
      <c r="L18" s="185">
        <v>83.33</v>
      </c>
      <c r="M18" s="185">
        <v>5.56</v>
      </c>
      <c r="N18" s="185">
        <v>6</v>
      </c>
      <c r="O18" s="185">
        <v>0</v>
      </c>
      <c r="P18" s="185">
        <v>0</v>
      </c>
      <c r="Q18" s="185">
        <v>6</v>
      </c>
      <c r="R18" s="185">
        <v>0</v>
      </c>
      <c r="S18" s="185">
        <v>0</v>
      </c>
      <c r="T18" s="185">
        <v>16.67</v>
      </c>
      <c r="U18" s="26" t="s">
        <v>110</v>
      </c>
      <c r="V18" s="138">
        <f t="shared" si="0"/>
        <v>13500</v>
      </c>
      <c r="W18" s="138">
        <v>18</v>
      </c>
      <c r="X18" s="138">
        <v>5</v>
      </c>
      <c r="Y18" s="138">
        <v>27.8</v>
      </c>
      <c r="Z18" s="138">
        <f t="shared" si="1"/>
        <v>5.0040000000000004</v>
      </c>
      <c r="AA18" s="138">
        <v>5.6</v>
      </c>
      <c r="AB18" s="138">
        <f t="shared" si="2"/>
        <v>1.5568</v>
      </c>
      <c r="AC18" s="138">
        <v>38.9</v>
      </c>
      <c r="AD18" s="138">
        <f t="shared" si="3"/>
        <v>7.001999999999999</v>
      </c>
      <c r="AE18" s="138">
        <v>27.8</v>
      </c>
      <c r="AF18" s="138">
        <f t="shared" si="4"/>
        <v>5.0040000000000004</v>
      </c>
      <c r="AG18" s="138">
        <v>0</v>
      </c>
      <c r="AH18" s="138">
        <f t="shared" si="5"/>
        <v>0</v>
      </c>
      <c r="AI18" s="138">
        <v>0</v>
      </c>
      <c r="AJ18" s="138">
        <f t="shared" si="6"/>
        <v>0</v>
      </c>
      <c r="AK18" s="138">
        <v>0</v>
      </c>
      <c r="AL18" s="138">
        <f t="shared" si="7"/>
        <v>0</v>
      </c>
      <c r="AM18" s="138">
        <v>0</v>
      </c>
      <c r="AN18" s="138">
        <f t="shared" si="8"/>
        <v>0</v>
      </c>
      <c r="AO18" s="138">
        <v>83.33</v>
      </c>
      <c r="AP18" s="138">
        <f t="shared" si="9"/>
        <v>14.999400000000001</v>
      </c>
      <c r="AQ18" s="138">
        <v>5.56</v>
      </c>
      <c r="AR18" s="138">
        <f t="shared" si="10"/>
        <v>1.0008</v>
      </c>
      <c r="AS18" s="138">
        <v>6</v>
      </c>
      <c r="AT18" s="138">
        <f t="shared" si="11"/>
        <v>1.08</v>
      </c>
      <c r="AU18" s="138">
        <v>0</v>
      </c>
      <c r="AV18" s="138">
        <f t="shared" si="12"/>
        <v>0</v>
      </c>
      <c r="AW18" s="138">
        <v>0</v>
      </c>
      <c r="AX18" s="138">
        <f t="shared" si="13"/>
        <v>0</v>
      </c>
      <c r="AY18" s="138">
        <v>6</v>
      </c>
      <c r="AZ18" s="138">
        <f t="shared" si="14"/>
        <v>1.08</v>
      </c>
      <c r="BA18" s="138">
        <v>0</v>
      </c>
      <c r="BB18" s="138">
        <f t="shared" si="15"/>
        <v>0</v>
      </c>
      <c r="BC18" s="138">
        <v>0</v>
      </c>
      <c r="BD18" s="138">
        <f t="shared" si="16"/>
        <v>0</v>
      </c>
      <c r="BE18" s="138">
        <v>16.67</v>
      </c>
      <c r="BF18">
        <f t="shared" si="17"/>
        <v>3.0006000000000004</v>
      </c>
    </row>
    <row r="19" spans="1:58" ht="15" customHeight="1">
      <c r="A19" s="5" t="s">
        <v>111</v>
      </c>
      <c r="B19" s="102">
        <v>9450</v>
      </c>
      <c r="C19" s="102">
        <v>15.75</v>
      </c>
      <c r="D19" s="102">
        <v>75</v>
      </c>
      <c r="E19" s="102">
        <v>25</v>
      </c>
      <c r="F19" s="102">
        <v>0</v>
      </c>
      <c r="G19" s="102">
        <v>0</v>
      </c>
      <c r="H19" s="102">
        <v>0</v>
      </c>
      <c r="I19" s="102">
        <v>0</v>
      </c>
      <c r="J19" s="102">
        <v>0</v>
      </c>
      <c r="K19" s="102">
        <v>0</v>
      </c>
      <c r="L19" s="102">
        <v>100</v>
      </c>
      <c r="M19" s="102">
        <v>0</v>
      </c>
      <c r="N19" s="102">
        <v>0</v>
      </c>
      <c r="O19" s="102">
        <v>0</v>
      </c>
      <c r="P19" s="102">
        <v>0</v>
      </c>
      <c r="Q19" s="102">
        <v>0</v>
      </c>
      <c r="R19" s="102">
        <v>0</v>
      </c>
      <c r="S19" s="102">
        <v>0</v>
      </c>
      <c r="T19" s="102">
        <v>50</v>
      </c>
      <c r="U19" s="5" t="s">
        <v>111</v>
      </c>
      <c r="V19" s="138">
        <f t="shared" si="0"/>
        <v>9450</v>
      </c>
      <c r="W19" s="53">
        <v>4</v>
      </c>
      <c r="X19" s="53">
        <v>15.75</v>
      </c>
      <c r="Y19" s="53">
        <v>75</v>
      </c>
      <c r="Z19" s="138">
        <f t="shared" si="1"/>
        <v>3</v>
      </c>
      <c r="AA19" s="53">
        <v>25</v>
      </c>
      <c r="AB19" s="138">
        <f t="shared" si="2"/>
        <v>18.75</v>
      </c>
      <c r="AC19" s="53">
        <v>0</v>
      </c>
      <c r="AD19" s="138">
        <f t="shared" si="3"/>
        <v>0</v>
      </c>
      <c r="AE19" s="53">
        <v>0</v>
      </c>
      <c r="AF19" s="138">
        <f t="shared" si="4"/>
        <v>0</v>
      </c>
      <c r="AG19" s="53">
        <v>0</v>
      </c>
      <c r="AH19" s="138">
        <f t="shared" si="5"/>
        <v>0</v>
      </c>
      <c r="AI19" s="53">
        <v>0</v>
      </c>
      <c r="AJ19" s="138">
        <f t="shared" si="6"/>
        <v>0</v>
      </c>
      <c r="AK19" s="53">
        <v>0</v>
      </c>
      <c r="AL19" s="138">
        <f t="shared" si="7"/>
        <v>0</v>
      </c>
      <c r="AM19" s="53">
        <v>0</v>
      </c>
      <c r="AN19" s="138">
        <f t="shared" si="8"/>
        <v>0</v>
      </c>
      <c r="AO19" s="53">
        <v>100</v>
      </c>
      <c r="AP19" s="138">
        <f t="shared" si="9"/>
        <v>4</v>
      </c>
      <c r="AQ19" s="53">
        <v>0</v>
      </c>
      <c r="AR19" s="138">
        <f t="shared" si="10"/>
        <v>0</v>
      </c>
      <c r="AS19" s="53">
        <v>0</v>
      </c>
      <c r="AT19" s="138">
        <f t="shared" si="11"/>
        <v>0</v>
      </c>
      <c r="AU19" s="53">
        <v>0</v>
      </c>
      <c r="AV19" s="138">
        <f t="shared" si="12"/>
        <v>0</v>
      </c>
      <c r="AW19" s="53">
        <v>0</v>
      </c>
      <c r="AX19" s="138">
        <f t="shared" si="13"/>
        <v>0</v>
      </c>
      <c r="AY19" s="53">
        <v>0</v>
      </c>
      <c r="AZ19" s="138">
        <f t="shared" si="14"/>
        <v>0</v>
      </c>
      <c r="BA19" s="53">
        <v>0</v>
      </c>
      <c r="BB19" s="138">
        <f t="shared" si="15"/>
        <v>0</v>
      </c>
      <c r="BC19" s="53">
        <v>0</v>
      </c>
      <c r="BD19" s="138">
        <f t="shared" si="16"/>
        <v>0</v>
      </c>
      <c r="BE19" s="53">
        <v>50</v>
      </c>
      <c r="BF19">
        <f t="shared" si="17"/>
        <v>2</v>
      </c>
    </row>
    <row r="20" spans="1:58" ht="15" customHeight="1" thickBot="1">
      <c r="A20" s="26" t="s">
        <v>112</v>
      </c>
      <c r="B20" s="185">
        <v>128412</v>
      </c>
      <c r="C20" s="185">
        <v>20.88</v>
      </c>
      <c r="D20" s="185">
        <v>58.5</v>
      </c>
      <c r="E20" s="185">
        <v>0</v>
      </c>
      <c r="F20" s="185">
        <v>2.4</v>
      </c>
      <c r="G20" s="185">
        <v>22</v>
      </c>
      <c r="H20" s="185">
        <v>0</v>
      </c>
      <c r="I20" s="185">
        <v>0</v>
      </c>
      <c r="J20" s="185">
        <v>17.1</v>
      </c>
      <c r="K20" s="185">
        <v>0</v>
      </c>
      <c r="L20" s="185">
        <v>100</v>
      </c>
      <c r="M20" s="185">
        <v>0</v>
      </c>
      <c r="N20" s="185">
        <v>0</v>
      </c>
      <c r="O20" s="185">
        <v>0</v>
      </c>
      <c r="P20" s="185">
        <v>0</v>
      </c>
      <c r="Q20" s="185">
        <v>0</v>
      </c>
      <c r="R20" s="185">
        <v>0</v>
      </c>
      <c r="S20" s="185">
        <v>0</v>
      </c>
      <c r="T20" s="185">
        <v>2.44</v>
      </c>
      <c r="U20" s="26" t="s">
        <v>112</v>
      </c>
      <c r="V20" s="138">
        <f t="shared" si="0"/>
        <v>128411.99999999999</v>
      </c>
      <c r="W20" s="138">
        <v>41</v>
      </c>
      <c r="X20" s="138">
        <v>20.88</v>
      </c>
      <c r="Y20" s="138">
        <v>58.5</v>
      </c>
      <c r="Z20" s="138">
        <f t="shared" si="1"/>
        <v>23.985</v>
      </c>
      <c r="AA20" s="138">
        <v>0</v>
      </c>
      <c r="AB20" s="138">
        <f t="shared" si="2"/>
        <v>0</v>
      </c>
      <c r="AC20" s="138">
        <v>2.4</v>
      </c>
      <c r="AD20" s="138">
        <f t="shared" si="3"/>
        <v>0.9839999999999999</v>
      </c>
      <c r="AE20" s="138">
        <v>22</v>
      </c>
      <c r="AF20" s="138">
        <f t="shared" si="4"/>
        <v>9.02</v>
      </c>
      <c r="AG20" s="138">
        <v>0</v>
      </c>
      <c r="AH20" s="138">
        <f t="shared" si="5"/>
        <v>0</v>
      </c>
      <c r="AI20" s="138">
        <v>0</v>
      </c>
      <c r="AJ20" s="138">
        <f t="shared" si="6"/>
        <v>0</v>
      </c>
      <c r="AK20" s="138">
        <v>17.1</v>
      </c>
      <c r="AL20" s="138">
        <f t="shared" si="7"/>
        <v>7.011</v>
      </c>
      <c r="AM20" s="138">
        <v>0</v>
      </c>
      <c r="AN20" s="138">
        <f t="shared" si="8"/>
        <v>0</v>
      </c>
      <c r="AO20" s="138">
        <v>100</v>
      </c>
      <c r="AP20" s="138">
        <f t="shared" si="9"/>
        <v>41</v>
      </c>
      <c r="AQ20" s="138">
        <v>0</v>
      </c>
      <c r="AR20" s="138">
        <f t="shared" si="10"/>
        <v>0</v>
      </c>
      <c r="AS20" s="138">
        <v>0</v>
      </c>
      <c r="AT20" s="138">
        <f t="shared" si="11"/>
        <v>0</v>
      </c>
      <c r="AU20" s="138">
        <v>0</v>
      </c>
      <c r="AV20" s="138">
        <f t="shared" si="12"/>
        <v>0</v>
      </c>
      <c r="AW20" s="138">
        <v>0</v>
      </c>
      <c r="AX20" s="138">
        <f t="shared" si="13"/>
        <v>0</v>
      </c>
      <c r="AY20" s="138">
        <v>0</v>
      </c>
      <c r="AZ20" s="138">
        <f t="shared" si="14"/>
        <v>0</v>
      </c>
      <c r="BA20" s="138">
        <v>0</v>
      </c>
      <c r="BB20" s="138">
        <f t="shared" si="15"/>
        <v>0</v>
      </c>
      <c r="BC20" s="138">
        <v>0</v>
      </c>
      <c r="BD20" s="138">
        <f t="shared" si="16"/>
        <v>0</v>
      </c>
      <c r="BE20" s="138">
        <v>2.44</v>
      </c>
      <c r="BF20">
        <f t="shared" si="17"/>
        <v>1.0004</v>
      </c>
    </row>
    <row r="21" spans="1:58" ht="15" customHeight="1" thickBot="1" thickTop="1">
      <c r="A21" s="291" t="s">
        <v>148</v>
      </c>
      <c r="B21" s="291"/>
      <c r="C21" s="111"/>
      <c r="D21" s="111"/>
      <c r="E21" s="111"/>
      <c r="F21" s="111"/>
      <c r="G21" s="111"/>
      <c r="H21" s="111"/>
      <c r="I21" s="111"/>
      <c r="J21" s="111"/>
      <c r="K21" s="111"/>
      <c r="L21" s="111"/>
      <c r="M21" s="111"/>
      <c r="N21" s="111"/>
      <c r="O21" s="111"/>
      <c r="P21" s="111"/>
      <c r="Q21" s="111"/>
      <c r="R21" s="111"/>
      <c r="S21" s="322"/>
      <c r="T21" s="322"/>
      <c r="U21" s="2" t="s">
        <v>148</v>
      </c>
      <c r="V21" s="138">
        <f t="shared" si="0"/>
        <v>0</v>
      </c>
      <c r="W21" s="56"/>
      <c r="X21" s="31"/>
      <c r="Y21" s="31"/>
      <c r="Z21" s="138">
        <f t="shared" si="1"/>
        <v>0</v>
      </c>
      <c r="AA21" s="31"/>
      <c r="AB21" s="138">
        <f t="shared" si="2"/>
        <v>0</v>
      </c>
      <c r="AC21" s="31"/>
      <c r="AD21" s="138">
        <f t="shared" si="3"/>
        <v>0</v>
      </c>
      <c r="AE21" s="31"/>
      <c r="AF21" s="138">
        <f t="shared" si="4"/>
        <v>0</v>
      </c>
      <c r="AG21" s="31"/>
      <c r="AH21" s="138">
        <f t="shared" si="5"/>
        <v>0</v>
      </c>
      <c r="AI21" s="31"/>
      <c r="AJ21" s="138">
        <f t="shared" si="6"/>
        <v>0</v>
      </c>
      <c r="AK21" s="31"/>
      <c r="AL21" s="138">
        <f t="shared" si="7"/>
        <v>0</v>
      </c>
      <c r="AM21" s="31"/>
      <c r="AN21" s="138">
        <f t="shared" si="8"/>
        <v>0</v>
      </c>
      <c r="AO21" s="31"/>
      <c r="AP21" s="138">
        <f t="shared" si="9"/>
        <v>0</v>
      </c>
      <c r="AQ21" s="31"/>
      <c r="AR21" s="138">
        <f t="shared" si="10"/>
        <v>0</v>
      </c>
      <c r="AS21" s="31"/>
      <c r="AT21" s="138">
        <f t="shared" si="11"/>
        <v>0</v>
      </c>
      <c r="AU21" s="31"/>
      <c r="AV21" s="138">
        <f t="shared" si="12"/>
        <v>0</v>
      </c>
      <c r="AW21" s="31"/>
      <c r="AX21" s="138">
        <f t="shared" si="13"/>
        <v>0</v>
      </c>
      <c r="AY21" s="31"/>
      <c r="AZ21" s="138">
        <f t="shared" si="14"/>
        <v>0</v>
      </c>
      <c r="BA21" s="31"/>
      <c r="BB21" s="138">
        <f t="shared" si="15"/>
        <v>0</v>
      </c>
      <c r="BC21" s="31"/>
      <c r="BD21" s="138">
        <f t="shared" si="16"/>
        <v>0</v>
      </c>
      <c r="BE21" s="31"/>
      <c r="BF21">
        <f t="shared" si="17"/>
        <v>0</v>
      </c>
    </row>
    <row r="22" spans="1:58" ht="15" customHeight="1" thickTop="1">
      <c r="A22" s="26" t="s">
        <v>149</v>
      </c>
      <c r="B22" s="185">
        <v>1500</v>
      </c>
      <c r="C22" s="185">
        <v>10</v>
      </c>
      <c r="D22" s="185">
        <v>100</v>
      </c>
      <c r="E22" s="185">
        <v>0</v>
      </c>
      <c r="F22" s="185">
        <v>0</v>
      </c>
      <c r="G22" s="185">
        <v>0</v>
      </c>
      <c r="H22" s="185">
        <v>0</v>
      </c>
      <c r="I22" s="185">
        <v>0</v>
      </c>
      <c r="J22" s="185">
        <v>0</v>
      </c>
      <c r="K22" s="185">
        <v>0</v>
      </c>
      <c r="L22" s="185">
        <v>0</v>
      </c>
      <c r="M22" s="185">
        <v>0</v>
      </c>
      <c r="N22" s="185">
        <v>0</v>
      </c>
      <c r="O22" s="185">
        <v>0</v>
      </c>
      <c r="P22" s="185">
        <v>0</v>
      </c>
      <c r="Q22" s="185">
        <v>0</v>
      </c>
      <c r="R22" s="185">
        <v>0</v>
      </c>
      <c r="S22" s="185">
        <v>0</v>
      </c>
      <c r="T22" s="185">
        <v>0</v>
      </c>
      <c r="U22" s="26" t="s">
        <v>149</v>
      </c>
      <c r="V22" s="138">
        <f t="shared" si="0"/>
        <v>1500</v>
      </c>
      <c r="W22" s="138">
        <v>1</v>
      </c>
      <c r="X22" s="138">
        <v>10</v>
      </c>
      <c r="Y22" s="138">
        <v>100</v>
      </c>
      <c r="Z22" s="138">
        <f t="shared" si="1"/>
        <v>1</v>
      </c>
      <c r="AA22" s="138">
        <v>0</v>
      </c>
      <c r="AB22" s="138">
        <f t="shared" si="2"/>
        <v>0</v>
      </c>
      <c r="AC22" s="138">
        <v>0</v>
      </c>
      <c r="AD22" s="138">
        <f t="shared" si="3"/>
        <v>0</v>
      </c>
      <c r="AE22" s="138">
        <v>0</v>
      </c>
      <c r="AF22" s="138">
        <f t="shared" si="4"/>
        <v>0</v>
      </c>
      <c r="AG22" s="138">
        <v>0</v>
      </c>
      <c r="AH22" s="138">
        <f t="shared" si="5"/>
        <v>0</v>
      </c>
      <c r="AI22" s="138">
        <v>0</v>
      </c>
      <c r="AJ22" s="138">
        <f t="shared" si="6"/>
        <v>0</v>
      </c>
      <c r="AK22" s="138">
        <v>0</v>
      </c>
      <c r="AL22" s="138">
        <f t="shared" si="7"/>
        <v>0</v>
      </c>
      <c r="AM22" s="138">
        <v>0</v>
      </c>
      <c r="AN22" s="138">
        <f t="shared" si="8"/>
        <v>0</v>
      </c>
      <c r="AO22" s="138"/>
      <c r="AP22" s="138">
        <f t="shared" si="9"/>
        <v>0</v>
      </c>
      <c r="AQ22" s="138"/>
      <c r="AR22" s="138">
        <f t="shared" si="10"/>
        <v>0</v>
      </c>
      <c r="AS22" s="138"/>
      <c r="AT22" s="138">
        <f t="shared" si="11"/>
        <v>0</v>
      </c>
      <c r="AU22" s="138"/>
      <c r="AV22" s="138">
        <f t="shared" si="12"/>
        <v>0</v>
      </c>
      <c r="AW22" s="138"/>
      <c r="AX22" s="138">
        <f t="shared" si="13"/>
        <v>0</v>
      </c>
      <c r="AY22" s="138"/>
      <c r="AZ22" s="138">
        <f t="shared" si="14"/>
        <v>0</v>
      </c>
      <c r="BA22" s="138"/>
      <c r="BB22" s="138">
        <f t="shared" si="15"/>
        <v>0</v>
      </c>
      <c r="BC22" s="138"/>
      <c r="BD22" s="138">
        <f t="shared" si="16"/>
        <v>0</v>
      </c>
      <c r="BE22" s="138">
        <v>0</v>
      </c>
      <c r="BF22">
        <f t="shared" si="17"/>
        <v>0</v>
      </c>
    </row>
    <row r="23" spans="1:58" ht="15" customHeight="1">
      <c r="A23" s="5" t="s">
        <v>150</v>
      </c>
      <c r="B23" s="102">
        <v>3748.5</v>
      </c>
      <c r="C23" s="102">
        <v>8.33</v>
      </c>
      <c r="D23" s="102">
        <v>0</v>
      </c>
      <c r="E23" s="102">
        <v>0</v>
      </c>
      <c r="F23" s="102">
        <v>0</v>
      </c>
      <c r="G23" s="102">
        <v>100</v>
      </c>
      <c r="H23" s="102">
        <v>0</v>
      </c>
      <c r="I23" s="102">
        <v>0</v>
      </c>
      <c r="J23" s="102">
        <v>0</v>
      </c>
      <c r="K23" s="102">
        <v>0</v>
      </c>
      <c r="L23" s="102">
        <v>50</v>
      </c>
      <c r="M23" s="102">
        <v>0</v>
      </c>
      <c r="N23" s="102">
        <v>0</v>
      </c>
      <c r="O23" s="102">
        <v>0</v>
      </c>
      <c r="P23" s="102">
        <v>0</v>
      </c>
      <c r="Q23" s="102">
        <v>50</v>
      </c>
      <c r="R23" s="102">
        <v>0</v>
      </c>
      <c r="S23" s="102">
        <v>0</v>
      </c>
      <c r="T23" s="102">
        <v>0</v>
      </c>
      <c r="U23" s="5" t="s">
        <v>150</v>
      </c>
      <c r="V23" s="138">
        <f t="shared" si="0"/>
        <v>3748.5000000000005</v>
      </c>
      <c r="W23" s="53">
        <v>3</v>
      </c>
      <c r="X23" s="53">
        <v>8.33</v>
      </c>
      <c r="Y23" s="53">
        <v>0</v>
      </c>
      <c r="Z23" s="138">
        <f t="shared" si="1"/>
        <v>0</v>
      </c>
      <c r="AA23" s="53">
        <v>0</v>
      </c>
      <c r="AB23" s="138">
        <f t="shared" si="2"/>
        <v>0</v>
      </c>
      <c r="AC23" s="53">
        <v>0</v>
      </c>
      <c r="AD23" s="138">
        <f t="shared" si="3"/>
        <v>0</v>
      </c>
      <c r="AE23" s="53">
        <v>100</v>
      </c>
      <c r="AF23" s="138">
        <f t="shared" si="4"/>
        <v>3</v>
      </c>
      <c r="AG23" s="53">
        <v>0</v>
      </c>
      <c r="AH23" s="138">
        <f t="shared" si="5"/>
        <v>0</v>
      </c>
      <c r="AI23" s="53">
        <v>0</v>
      </c>
      <c r="AJ23" s="138">
        <f t="shared" si="6"/>
        <v>0</v>
      </c>
      <c r="AK23" s="53">
        <v>0</v>
      </c>
      <c r="AL23" s="138">
        <f t="shared" si="7"/>
        <v>0</v>
      </c>
      <c r="AM23" s="53">
        <v>0</v>
      </c>
      <c r="AN23" s="138">
        <f t="shared" si="8"/>
        <v>0</v>
      </c>
      <c r="AO23" s="53">
        <v>50</v>
      </c>
      <c r="AP23" s="138">
        <f t="shared" si="9"/>
        <v>1.5</v>
      </c>
      <c r="AQ23" s="53">
        <v>0</v>
      </c>
      <c r="AR23" s="138">
        <f t="shared" si="10"/>
        <v>0</v>
      </c>
      <c r="AS23" s="53">
        <v>0</v>
      </c>
      <c r="AT23" s="138">
        <f t="shared" si="11"/>
        <v>0</v>
      </c>
      <c r="AU23" s="53">
        <v>0</v>
      </c>
      <c r="AV23" s="138">
        <f t="shared" si="12"/>
        <v>0</v>
      </c>
      <c r="AW23" s="53">
        <v>0</v>
      </c>
      <c r="AX23" s="138">
        <f t="shared" si="13"/>
        <v>0</v>
      </c>
      <c r="AY23" s="53">
        <v>50</v>
      </c>
      <c r="AZ23" s="138">
        <f t="shared" si="14"/>
        <v>1.5</v>
      </c>
      <c r="BA23" s="53">
        <v>0</v>
      </c>
      <c r="BB23" s="138">
        <f t="shared" si="15"/>
        <v>0</v>
      </c>
      <c r="BC23" s="53">
        <v>0</v>
      </c>
      <c r="BD23" s="138">
        <f t="shared" si="16"/>
        <v>0</v>
      </c>
      <c r="BE23" s="53">
        <v>0</v>
      </c>
      <c r="BF23">
        <f t="shared" si="17"/>
        <v>0</v>
      </c>
    </row>
    <row r="24" spans="1:58" ht="15" customHeight="1" thickBot="1">
      <c r="A24" s="26" t="s">
        <v>151</v>
      </c>
      <c r="B24" s="185">
        <v>28425</v>
      </c>
      <c r="C24" s="185">
        <v>7.58</v>
      </c>
      <c r="D24" s="185">
        <v>12</v>
      </c>
      <c r="E24" s="185">
        <v>0</v>
      </c>
      <c r="F24" s="185">
        <v>0</v>
      </c>
      <c r="G24" s="185">
        <v>88</v>
      </c>
      <c r="H24" s="185">
        <v>0</v>
      </c>
      <c r="I24" s="185">
        <v>0</v>
      </c>
      <c r="J24" s="185">
        <v>0</v>
      </c>
      <c r="K24" s="185">
        <v>0</v>
      </c>
      <c r="L24" s="185">
        <v>100</v>
      </c>
      <c r="M24" s="185">
        <v>0</v>
      </c>
      <c r="N24" s="185">
        <v>0</v>
      </c>
      <c r="O24" s="185">
        <v>0</v>
      </c>
      <c r="P24" s="185">
        <v>0</v>
      </c>
      <c r="Q24" s="185">
        <v>0</v>
      </c>
      <c r="R24" s="185">
        <v>0</v>
      </c>
      <c r="S24" s="185">
        <v>0</v>
      </c>
      <c r="T24" s="185">
        <v>0</v>
      </c>
      <c r="U24" s="26" t="s">
        <v>151</v>
      </c>
      <c r="V24" s="138">
        <f t="shared" si="0"/>
        <v>28425</v>
      </c>
      <c r="W24" s="138">
        <v>25</v>
      </c>
      <c r="X24" s="138">
        <v>7.58</v>
      </c>
      <c r="Y24" s="138">
        <v>12</v>
      </c>
      <c r="Z24" s="138">
        <f t="shared" si="1"/>
        <v>3</v>
      </c>
      <c r="AA24" s="138">
        <v>0</v>
      </c>
      <c r="AB24" s="138">
        <f t="shared" si="2"/>
        <v>0</v>
      </c>
      <c r="AC24" s="138">
        <v>0</v>
      </c>
      <c r="AD24" s="138">
        <f t="shared" si="3"/>
        <v>0</v>
      </c>
      <c r="AE24" s="138">
        <v>88</v>
      </c>
      <c r="AF24" s="138">
        <f t="shared" si="4"/>
        <v>22</v>
      </c>
      <c r="AG24" s="138">
        <v>0</v>
      </c>
      <c r="AH24" s="138">
        <f t="shared" si="5"/>
        <v>0</v>
      </c>
      <c r="AI24" s="138">
        <v>0</v>
      </c>
      <c r="AJ24" s="138">
        <f t="shared" si="6"/>
        <v>0</v>
      </c>
      <c r="AK24" s="138">
        <v>0</v>
      </c>
      <c r="AL24" s="138">
        <f t="shared" si="7"/>
        <v>0</v>
      </c>
      <c r="AM24" s="138">
        <v>0</v>
      </c>
      <c r="AN24" s="138">
        <f t="shared" si="8"/>
        <v>0</v>
      </c>
      <c r="AO24" s="138">
        <v>100</v>
      </c>
      <c r="AP24" s="138">
        <f t="shared" si="9"/>
        <v>25</v>
      </c>
      <c r="AQ24" s="138">
        <v>0</v>
      </c>
      <c r="AR24" s="138">
        <f t="shared" si="10"/>
        <v>0</v>
      </c>
      <c r="AS24" s="138">
        <v>0</v>
      </c>
      <c r="AT24" s="138">
        <f t="shared" si="11"/>
        <v>0</v>
      </c>
      <c r="AU24" s="138">
        <v>0</v>
      </c>
      <c r="AV24" s="138">
        <f t="shared" si="12"/>
        <v>0</v>
      </c>
      <c r="AW24" s="138">
        <v>0</v>
      </c>
      <c r="AX24" s="138">
        <f t="shared" si="13"/>
        <v>0</v>
      </c>
      <c r="AY24" s="138">
        <v>0</v>
      </c>
      <c r="AZ24" s="138">
        <f t="shared" si="14"/>
        <v>0</v>
      </c>
      <c r="BA24" s="138">
        <v>0</v>
      </c>
      <c r="BB24" s="138">
        <f t="shared" si="15"/>
        <v>0</v>
      </c>
      <c r="BC24" s="138">
        <v>0</v>
      </c>
      <c r="BD24" s="138">
        <f t="shared" si="16"/>
        <v>0</v>
      </c>
      <c r="BE24" s="138">
        <v>0</v>
      </c>
      <c r="BF24">
        <f t="shared" si="17"/>
        <v>0</v>
      </c>
    </row>
    <row r="25" spans="1:58" ht="15" customHeight="1" thickBot="1" thickTop="1">
      <c r="A25" s="2" t="s">
        <v>123</v>
      </c>
      <c r="B25" s="177">
        <f>SUM(B6:B24)</f>
        <v>559161</v>
      </c>
      <c r="C25" s="111">
        <v>9.375555555555557</v>
      </c>
      <c r="D25" s="111">
        <v>20.9</v>
      </c>
      <c r="E25" s="111">
        <v>5.693759590792839</v>
      </c>
      <c r="F25" s="111">
        <v>10.931202046035803</v>
      </c>
      <c r="G25" s="111">
        <v>59.4</v>
      </c>
      <c r="H25" s="111">
        <v>0.26240409207161125</v>
      </c>
      <c r="I25" s="111">
        <v>1.20076726342711</v>
      </c>
      <c r="J25" s="111">
        <v>1.7930946291560101</v>
      </c>
      <c r="K25" s="111">
        <v>2.572378516624041</v>
      </c>
      <c r="L25" s="111">
        <v>91.44997442455244</v>
      </c>
      <c r="M25" s="111">
        <v>1.6028644501278773</v>
      </c>
      <c r="N25" s="111">
        <v>0.2762148337595908</v>
      </c>
      <c r="O25" s="111">
        <v>0.319693094629156</v>
      </c>
      <c r="P25" s="111">
        <v>0.319693094629156</v>
      </c>
      <c r="Q25" s="111">
        <v>2.6843989769820973</v>
      </c>
      <c r="R25" s="111">
        <v>1.3375959079283886</v>
      </c>
      <c r="S25" s="111">
        <v>2.0593350383631708</v>
      </c>
      <c r="T25" s="111">
        <v>13.042838874680307</v>
      </c>
      <c r="U25" s="2" t="s">
        <v>123</v>
      </c>
      <c r="V25" s="56">
        <f>SUM(V6:V24)</f>
        <v>560397</v>
      </c>
      <c r="W25" s="56">
        <f>SUM(W6:W24)</f>
        <v>392</v>
      </c>
      <c r="X25" s="31">
        <f>SUM(X6:X24)</f>
        <v>168.76000000000005</v>
      </c>
      <c r="Y25" s="31"/>
      <c r="Z25" s="138">
        <f>SUM(Z6:Z24)</f>
        <v>81.94</v>
      </c>
      <c r="AA25" s="31"/>
      <c r="AB25" s="138">
        <f>SUM(AB6:AB24)</f>
        <v>22.2626</v>
      </c>
      <c r="AC25" s="31"/>
      <c r="AD25" s="138">
        <f>SUM(AD6:AD24)</f>
        <v>42.74099999999999</v>
      </c>
      <c r="AE25" s="31"/>
      <c r="AF25" s="138">
        <f>SUM(AF6:AF24)</f>
        <v>232.719</v>
      </c>
      <c r="AG25" s="31"/>
      <c r="AH25" s="138">
        <f>SUM(AH6:AH24)</f>
        <v>1.026</v>
      </c>
      <c r="AI25" s="31"/>
      <c r="AJ25" s="138">
        <f>SUM(AJ6:AJ24)</f>
        <v>4.695</v>
      </c>
      <c r="AK25" s="31"/>
      <c r="AL25" s="138">
        <f>SUM(AL6:AL24)</f>
        <v>7.011</v>
      </c>
      <c r="AM25" s="31"/>
      <c r="AN25" s="138">
        <f>SUM(AN6:AN24)</f>
        <v>10.058</v>
      </c>
      <c r="AO25" s="31"/>
      <c r="AP25" s="138">
        <f>SUM(AP6:AP24)</f>
        <v>357.56940000000003</v>
      </c>
      <c r="AQ25" s="31"/>
      <c r="AR25" s="138">
        <f>SUM(AR6:AR24)</f>
        <v>6.2672</v>
      </c>
      <c r="AS25" s="31"/>
      <c r="AT25" s="138">
        <f>SUM(AT6:AT24)</f>
        <v>1.08</v>
      </c>
      <c r="AU25" s="31"/>
      <c r="AV25" s="138">
        <f>SUM(AV6:AV24)</f>
        <v>1.25</v>
      </c>
      <c r="AW25" s="31"/>
      <c r="AX25" s="138">
        <f>SUM(AX6:AX24)</f>
        <v>1.25</v>
      </c>
      <c r="AY25" s="31"/>
      <c r="AZ25" s="138">
        <f>SUM(AZ6:AZ24)</f>
        <v>10.496</v>
      </c>
      <c r="BA25" s="31"/>
      <c r="BB25" s="31">
        <f>SUM(BB6:BB24)</f>
        <v>5.229999999999999</v>
      </c>
      <c r="BC25" s="31"/>
      <c r="BD25" s="138">
        <f>SUM(BD6:BD24)</f>
        <v>8.051999999999998</v>
      </c>
      <c r="BE25" s="31"/>
      <c r="BF25">
        <f>SUM(BF6:BF24)</f>
        <v>50.997499999999995</v>
      </c>
    </row>
    <row r="26" spans="1:18" ht="15" customHeight="1" thickTop="1">
      <c r="A26" s="145">
        <v>1</v>
      </c>
      <c r="B26" s="320" t="s">
        <v>205</v>
      </c>
      <c r="C26" s="320"/>
      <c r="D26" s="320"/>
      <c r="E26" s="320"/>
      <c r="F26" s="26">
        <v>4</v>
      </c>
      <c r="G26" s="323" t="s">
        <v>260</v>
      </c>
      <c r="H26" s="323"/>
      <c r="I26" s="323"/>
      <c r="J26" s="323"/>
      <c r="K26" s="323"/>
      <c r="L26" s="26">
        <v>7</v>
      </c>
      <c r="M26" s="321" t="s">
        <v>208</v>
      </c>
      <c r="N26" s="321"/>
      <c r="O26" s="321"/>
      <c r="P26" s="321"/>
      <c r="Q26" s="321"/>
      <c r="R26" s="321"/>
    </row>
    <row r="27" spans="1:58" ht="15" customHeight="1">
      <c r="A27" s="26">
        <v>2</v>
      </c>
      <c r="B27" s="321" t="s">
        <v>206</v>
      </c>
      <c r="C27" s="321"/>
      <c r="D27" s="321"/>
      <c r="E27" s="321"/>
      <c r="F27" s="26">
        <v>5</v>
      </c>
      <c r="G27" s="321" t="s">
        <v>259</v>
      </c>
      <c r="H27" s="321"/>
      <c r="I27" s="321"/>
      <c r="J27" s="321"/>
      <c r="K27" s="26"/>
      <c r="L27" s="26">
        <v>8</v>
      </c>
      <c r="M27" s="321" t="s">
        <v>212</v>
      </c>
      <c r="N27" s="321"/>
      <c r="O27" s="321"/>
      <c r="P27" s="321"/>
      <c r="Q27" s="321"/>
      <c r="R27" s="321"/>
      <c r="X27">
        <f>X25/18</f>
        <v>9.375555555555557</v>
      </c>
      <c r="Z27">
        <f>Z25/391*100</f>
        <v>20.956521739130434</v>
      </c>
      <c r="AA27">
        <f aca="true" t="shared" si="18" ref="AA27:BF27">AA25/391*100</f>
        <v>0</v>
      </c>
      <c r="AB27">
        <f t="shared" si="18"/>
        <v>5.693759590792839</v>
      </c>
      <c r="AC27">
        <f t="shared" si="18"/>
        <v>0</v>
      </c>
      <c r="AD27">
        <f t="shared" si="18"/>
        <v>10.931202046035803</v>
      </c>
      <c r="AE27">
        <f t="shared" si="18"/>
        <v>0</v>
      </c>
      <c r="AF27">
        <f t="shared" si="18"/>
        <v>59.51892583120204</v>
      </c>
      <c r="AG27">
        <f t="shared" si="18"/>
        <v>0</v>
      </c>
      <c r="AH27">
        <f t="shared" si="18"/>
        <v>0.26240409207161125</v>
      </c>
      <c r="AI27">
        <f t="shared" si="18"/>
        <v>0</v>
      </c>
      <c r="AJ27">
        <f t="shared" si="18"/>
        <v>1.20076726342711</v>
      </c>
      <c r="AK27">
        <f t="shared" si="18"/>
        <v>0</v>
      </c>
      <c r="AL27">
        <f t="shared" si="18"/>
        <v>1.7930946291560101</v>
      </c>
      <c r="AM27">
        <f t="shared" si="18"/>
        <v>0</v>
      </c>
      <c r="AN27">
        <f t="shared" si="18"/>
        <v>2.572378516624041</v>
      </c>
      <c r="AO27">
        <f t="shared" si="18"/>
        <v>0</v>
      </c>
      <c r="AP27">
        <f t="shared" si="18"/>
        <v>91.44997442455244</v>
      </c>
      <c r="AQ27">
        <f t="shared" si="18"/>
        <v>0</v>
      </c>
      <c r="AR27">
        <f t="shared" si="18"/>
        <v>1.6028644501278773</v>
      </c>
      <c r="AS27">
        <f t="shared" si="18"/>
        <v>0</v>
      </c>
      <c r="AT27">
        <f t="shared" si="18"/>
        <v>0.2762148337595908</v>
      </c>
      <c r="AU27">
        <f t="shared" si="18"/>
        <v>0</v>
      </c>
      <c r="AV27">
        <f t="shared" si="18"/>
        <v>0.319693094629156</v>
      </c>
      <c r="AW27">
        <f t="shared" si="18"/>
        <v>0</v>
      </c>
      <c r="AX27">
        <f t="shared" si="18"/>
        <v>0.319693094629156</v>
      </c>
      <c r="AY27">
        <f t="shared" si="18"/>
        <v>0</v>
      </c>
      <c r="AZ27">
        <f t="shared" si="18"/>
        <v>2.6843989769820973</v>
      </c>
      <c r="BA27">
        <f t="shared" si="18"/>
        <v>0</v>
      </c>
      <c r="BB27">
        <f t="shared" si="18"/>
        <v>1.3375959079283886</v>
      </c>
      <c r="BC27">
        <f t="shared" si="18"/>
        <v>0</v>
      </c>
      <c r="BD27">
        <f t="shared" si="18"/>
        <v>2.0593350383631708</v>
      </c>
      <c r="BE27">
        <f t="shared" si="18"/>
        <v>0</v>
      </c>
      <c r="BF27">
        <f t="shared" si="18"/>
        <v>13.042838874680307</v>
      </c>
    </row>
    <row r="28" spans="1:17" ht="15" customHeight="1">
      <c r="A28" s="26">
        <v>3</v>
      </c>
      <c r="B28" s="321" t="s">
        <v>207</v>
      </c>
      <c r="C28" s="321"/>
      <c r="D28" s="321"/>
      <c r="E28" s="321"/>
      <c r="F28" s="26">
        <v>6</v>
      </c>
      <c r="G28" s="321" t="s">
        <v>0</v>
      </c>
      <c r="H28" s="321"/>
      <c r="I28" s="321"/>
      <c r="J28" s="321"/>
      <c r="K28" s="26"/>
      <c r="L28" s="321"/>
      <c r="M28" s="321"/>
      <c r="N28" s="321"/>
      <c r="O28" s="321"/>
      <c r="P28" s="321"/>
      <c r="Q28" s="321"/>
    </row>
    <row r="29" spans="1:20" ht="15" customHeight="1">
      <c r="A29" s="285">
        <v>76</v>
      </c>
      <c r="B29" s="285"/>
      <c r="C29" s="285"/>
      <c r="D29" s="285"/>
      <c r="E29" s="285"/>
      <c r="F29" s="285"/>
      <c r="G29" s="285"/>
      <c r="H29" s="285"/>
      <c r="I29" s="285"/>
      <c r="J29" s="285"/>
      <c r="K29" s="285"/>
      <c r="L29" s="285"/>
      <c r="M29" s="285"/>
      <c r="N29" s="285"/>
      <c r="O29" s="285"/>
      <c r="P29" s="285"/>
      <c r="Q29" s="285"/>
      <c r="R29" s="285"/>
      <c r="S29" s="285"/>
      <c r="T29" s="285"/>
    </row>
    <row r="30" ht="12.75">
      <c r="G30" t="s">
        <v>92</v>
      </c>
    </row>
    <row r="31" spans="2:20" ht="12.75">
      <c r="B31" t="s">
        <v>214</v>
      </c>
      <c r="C31" t="s">
        <v>270</v>
      </c>
      <c r="D31">
        <v>1</v>
      </c>
      <c r="E31">
        <v>2</v>
      </c>
      <c r="F31">
        <v>3</v>
      </c>
      <c r="G31">
        <v>5</v>
      </c>
      <c r="H31">
        <v>11</v>
      </c>
      <c r="I31">
        <v>15</v>
      </c>
      <c r="J31">
        <v>18</v>
      </c>
      <c r="K31">
        <v>23</v>
      </c>
      <c r="L31" t="s">
        <v>225</v>
      </c>
      <c r="M31" t="s">
        <v>226</v>
      </c>
      <c r="N31" t="s">
        <v>227</v>
      </c>
      <c r="O31" t="s">
        <v>228</v>
      </c>
      <c r="P31" t="s">
        <v>91</v>
      </c>
      <c r="Q31" t="s">
        <v>229</v>
      </c>
      <c r="R31" t="s">
        <v>93</v>
      </c>
      <c r="S31" t="s">
        <v>162</v>
      </c>
      <c r="T31" t="s">
        <v>2</v>
      </c>
    </row>
    <row r="33" spans="2:20" ht="12.75">
      <c r="B33">
        <v>11</v>
      </c>
      <c r="C33">
        <v>7.58</v>
      </c>
      <c r="D33">
        <v>12</v>
      </c>
      <c r="E33">
        <v>0</v>
      </c>
      <c r="F33">
        <v>0</v>
      </c>
      <c r="G33">
        <v>88</v>
      </c>
      <c r="H33">
        <v>0</v>
      </c>
      <c r="I33">
        <v>0</v>
      </c>
      <c r="J33">
        <v>0</v>
      </c>
      <c r="K33">
        <v>0</v>
      </c>
      <c r="L33">
        <v>100</v>
      </c>
      <c r="M33">
        <v>0</v>
      </c>
      <c r="N33">
        <v>0</v>
      </c>
      <c r="O33">
        <v>0</v>
      </c>
      <c r="P33">
        <v>0</v>
      </c>
      <c r="Q33">
        <v>0</v>
      </c>
      <c r="R33">
        <v>0</v>
      </c>
      <c r="S33">
        <v>0</v>
      </c>
      <c r="T33">
        <v>0</v>
      </c>
    </row>
    <row r="34" spans="2:20" ht="12.75">
      <c r="B34">
        <v>12</v>
      </c>
      <c r="C34">
        <v>7.38</v>
      </c>
      <c r="D34">
        <v>15</v>
      </c>
      <c r="E34">
        <v>0</v>
      </c>
      <c r="F34">
        <v>35</v>
      </c>
      <c r="G34">
        <v>50</v>
      </c>
      <c r="H34">
        <v>0</v>
      </c>
      <c r="I34">
        <v>0</v>
      </c>
      <c r="J34">
        <v>0</v>
      </c>
      <c r="K34">
        <v>0</v>
      </c>
      <c r="L34">
        <v>56.25</v>
      </c>
      <c r="M34">
        <v>6.25</v>
      </c>
      <c r="N34">
        <v>0</v>
      </c>
      <c r="O34">
        <v>6.25</v>
      </c>
      <c r="P34">
        <v>6.25</v>
      </c>
      <c r="Q34">
        <v>25</v>
      </c>
      <c r="R34">
        <v>0</v>
      </c>
      <c r="S34">
        <v>0</v>
      </c>
      <c r="T34">
        <v>5</v>
      </c>
    </row>
    <row r="35" spans="2:20" ht="12.75">
      <c r="B35">
        <v>13</v>
      </c>
      <c r="C35">
        <v>10</v>
      </c>
      <c r="D35">
        <v>100</v>
      </c>
      <c r="E35">
        <v>0</v>
      </c>
      <c r="F35">
        <v>0</v>
      </c>
      <c r="G35">
        <v>0</v>
      </c>
      <c r="H35">
        <v>0</v>
      </c>
      <c r="I35">
        <v>0</v>
      </c>
      <c r="J35">
        <v>0</v>
      </c>
      <c r="K35">
        <v>0</v>
      </c>
      <c r="T35">
        <v>0</v>
      </c>
    </row>
    <row r="36" spans="2:20" ht="12.75">
      <c r="B36">
        <v>14</v>
      </c>
      <c r="C36">
        <v>5.23</v>
      </c>
      <c r="D36">
        <v>46.7</v>
      </c>
      <c r="E36">
        <v>0</v>
      </c>
      <c r="F36">
        <v>6.7</v>
      </c>
      <c r="G36">
        <v>46.7</v>
      </c>
      <c r="H36">
        <v>0</v>
      </c>
      <c r="I36">
        <v>0</v>
      </c>
      <c r="J36">
        <v>0</v>
      </c>
      <c r="K36">
        <v>0</v>
      </c>
      <c r="L36">
        <v>93.33</v>
      </c>
      <c r="M36">
        <v>3.33</v>
      </c>
      <c r="N36">
        <v>0</v>
      </c>
      <c r="O36">
        <v>0</v>
      </c>
      <c r="P36">
        <v>0</v>
      </c>
      <c r="Q36">
        <v>0</v>
      </c>
      <c r="R36">
        <v>0</v>
      </c>
      <c r="S36">
        <v>3.33</v>
      </c>
      <c r="T36">
        <v>26.67</v>
      </c>
    </row>
    <row r="37" spans="2:20" ht="12.75">
      <c r="B37">
        <v>15</v>
      </c>
      <c r="C37">
        <v>8.33</v>
      </c>
      <c r="D37">
        <v>0</v>
      </c>
      <c r="E37">
        <v>0</v>
      </c>
      <c r="F37">
        <v>0</v>
      </c>
      <c r="G37">
        <v>100</v>
      </c>
      <c r="H37">
        <v>0</v>
      </c>
      <c r="I37">
        <v>0</v>
      </c>
      <c r="J37">
        <v>0</v>
      </c>
      <c r="K37">
        <v>0</v>
      </c>
      <c r="L37">
        <v>50</v>
      </c>
      <c r="M37">
        <v>0</v>
      </c>
      <c r="N37">
        <v>0</v>
      </c>
      <c r="O37">
        <v>0</v>
      </c>
      <c r="P37">
        <v>0</v>
      </c>
      <c r="Q37">
        <v>50</v>
      </c>
      <c r="R37">
        <v>0</v>
      </c>
      <c r="S37">
        <v>0</v>
      </c>
      <c r="T37">
        <v>0</v>
      </c>
    </row>
    <row r="38" spans="2:20" ht="12.75">
      <c r="B38">
        <v>21</v>
      </c>
      <c r="C38">
        <v>5</v>
      </c>
      <c r="D38">
        <v>33.3</v>
      </c>
      <c r="E38">
        <v>0</v>
      </c>
      <c r="F38">
        <v>33.3</v>
      </c>
      <c r="G38">
        <v>0</v>
      </c>
      <c r="H38">
        <v>0</v>
      </c>
      <c r="I38">
        <v>0</v>
      </c>
      <c r="J38">
        <v>0</v>
      </c>
      <c r="K38">
        <v>33.3</v>
      </c>
      <c r="L38">
        <v>0</v>
      </c>
      <c r="M38">
        <v>0</v>
      </c>
      <c r="N38">
        <v>0</v>
      </c>
      <c r="O38">
        <v>0</v>
      </c>
      <c r="P38">
        <v>0</v>
      </c>
      <c r="Q38">
        <v>33</v>
      </c>
      <c r="R38">
        <v>67</v>
      </c>
      <c r="S38">
        <v>0</v>
      </c>
      <c r="T38">
        <v>0</v>
      </c>
    </row>
    <row r="39" spans="2:20" ht="12.75">
      <c r="B39">
        <v>22</v>
      </c>
      <c r="C39">
        <v>15</v>
      </c>
      <c r="D39">
        <v>0</v>
      </c>
      <c r="E39">
        <v>0</v>
      </c>
      <c r="F39">
        <v>0</v>
      </c>
      <c r="G39">
        <v>100</v>
      </c>
      <c r="H39">
        <v>0</v>
      </c>
      <c r="I39">
        <v>0</v>
      </c>
      <c r="J39">
        <v>0</v>
      </c>
      <c r="K39">
        <v>0</v>
      </c>
      <c r="L39">
        <v>100</v>
      </c>
      <c r="M39">
        <v>0</v>
      </c>
      <c r="N39">
        <v>0</v>
      </c>
      <c r="O39">
        <v>0</v>
      </c>
      <c r="P39">
        <v>0</v>
      </c>
      <c r="Q39">
        <v>0</v>
      </c>
      <c r="R39">
        <v>0</v>
      </c>
      <c r="S39">
        <v>0</v>
      </c>
      <c r="T39">
        <v>0</v>
      </c>
    </row>
    <row r="40" spans="2:20" ht="12.75">
      <c r="B40">
        <v>23</v>
      </c>
      <c r="C40">
        <v>8.24</v>
      </c>
      <c r="D40">
        <v>15.8</v>
      </c>
      <c r="E40">
        <v>4.4</v>
      </c>
      <c r="F40">
        <v>8.8</v>
      </c>
      <c r="G40">
        <v>64.9</v>
      </c>
      <c r="H40">
        <v>0.9</v>
      </c>
      <c r="I40">
        <v>0</v>
      </c>
      <c r="J40">
        <v>0</v>
      </c>
      <c r="K40">
        <v>5.3</v>
      </c>
      <c r="L40">
        <v>92.04</v>
      </c>
      <c r="M40">
        <v>1.77</v>
      </c>
      <c r="N40">
        <v>0</v>
      </c>
      <c r="O40">
        <v>0</v>
      </c>
      <c r="P40">
        <v>0</v>
      </c>
      <c r="Q40">
        <v>0.9</v>
      </c>
      <c r="R40">
        <v>0</v>
      </c>
      <c r="S40">
        <v>5.31</v>
      </c>
      <c r="T40">
        <v>17.54</v>
      </c>
    </row>
    <row r="41" spans="2:20" ht="12.75">
      <c r="B41">
        <v>24</v>
      </c>
      <c r="C41">
        <v>4.93</v>
      </c>
      <c r="D41">
        <v>0</v>
      </c>
      <c r="E41">
        <v>10.3</v>
      </c>
      <c r="F41">
        <v>13.8</v>
      </c>
      <c r="G41">
        <v>75.9</v>
      </c>
      <c r="H41">
        <v>0</v>
      </c>
      <c r="I41">
        <v>0</v>
      </c>
      <c r="J41">
        <v>0</v>
      </c>
      <c r="K41">
        <v>0</v>
      </c>
      <c r="L41">
        <v>93.1</v>
      </c>
      <c r="M41">
        <v>0</v>
      </c>
      <c r="N41">
        <v>0</v>
      </c>
      <c r="O41">
        <v>0</v>
      </c>
      <c r="P41">
        <v>0</v>
      </c>
      <c r="Q41">
        <v>0</v>
      </c>
      <c r="R41">
        <v>7</v>
      </c>
      <c r="S41">
        <v>0</v>
      </c>
      <c r="T41">
        <v>0</v>
      </c>
    </row>
    <row r="42" spans="2:20" ht="12.75">
      <c r="B42">
        <v>25</v>
      </c>
      <c r="C42">
        <v>6.5</v>
      </c>
      <c r="D42">
        <v>19</v>
      </c>
      <c r="E42">
        <v>4.8</v>
      </c>
      <c r="F42">
        <v>0</v>
      </c>
      <c r="G42">
        <v>71.4</v>
      </c>
      <c r="H42">
        <v>0</v>
      </c>
      <c r="I42">
        <v>0</v>
      </c>
      <c r="J42">
        <v>0</v>
      </c>
      <c r="K42">
        <v>4.8</v>
      </c>
      <c r="L42">
        <v>100</v>
      </c>
      <c r="M42">
        <v>0</v>
      </c>
      <c r="N42">
        <v>0</v>
      </c>
      <c r="O42">
        <v>0</v>
      </c>
      <c r="P42">
        <v>0</v>
      </c>
      <c r="Q42">
        <v>0</v>
      </c>
      <c r="R42">
        <v>0</v>
      </c>
      <c r="S42">
        <v>0</v>
      </c>
      <c r="T42">
        <v>61.9</v>
      </c>
    </row>
    <row r="43" spans="2:20" ht="12.75">
      <c r="B43">
        <v>26</v>
      </c>
      <c r="C43">
        <v>4.29</v>
      </c>
      <c r="D43">
        <v>42.9</v>
      </c>
      <c r="E43">
        <v>0</v>
      </c>
      <c r="F43">
        <v>14.3</v>
      </c>
      <c r="G43">
        <v>28.6</v>
      </c>
      <c r="H43">
        <v>0</v>
      </c>
      <c r="I43">
        <v>0</v>
      </c>
      <c r="J43">
        <v>0</v>
      </c>
      <c r="K43">
        <v>14.3</v>
      </c>
      <c r="L43">
        <v>83.33</v>
      </c>
      <c r="M43">
        <v>0</v>
      </c>
      <c r="N43">
        <v>0</v>
      </c>
      <c r="O43">
        <v>0</v>
      </c>
      <c r="P43">
        <v>0</v>
      </c>
      <c r="Q43">
        <v>0</v>
      </c>
      <c r="R43">
        <v>17</v>
      </c>
      <c r="S43">
        <v>0</v>
      </c>
      <c r="T43">
        <v>0</v>
      </c>
    </row>
    <row r="44" spans="2:20" ht="12.75">
      <c r="B44">
        <v>27</v>
      </c>
      <c r="C44">
        <v>7.38</v>
      </c>
      <c r="D44">
        <v>6.3</v>
      </c>
      <c r="E44">
        <v>0</v>
      </c>
      <c r="F44">
        <v>31.3</v>
      </c>
      <c r="G44">
        <v>31.3</v>
      </c>
      <c r="H44">
        <v>0</v>
      </c>
      <c r="I44">
        <v>31.3</v>
      </c>
      <c r="J44">
        <v>0</v>
      </c>
      <c r="K44">
        <v>0</v>
      </c>
      <c r="L44">
        <v>93.75</v>
      </c>
      <c r="M44">
        <v>0</v>
      </c>
      <c r="N44">
        <v>0</v>
      </c>
      <c r="O44">
        <v>0</v>
      </c>
      <c r="P44">
        <v>0</v>
      </c>
      <c r="Q44">
        <v>6</v>
      </c>
      <c r="R44">
        <v>0</v>
      </c>
      <c r="S44">
        <v>0</v>
      </c>
      <c r="T44">
        <v>0</v>
      </c>
    </row>
    <row r="45" spans="2:20" ht="12.75">
      <c r="B45">
        <v>28</v>
      </c>
      <c r="C45">
        <v>19.86</v>
      </c>
      <c r="D45">
        <v>0</v>
      </c>
      <c r="E45">
        <v>0</v>
      </c>
      <c r="F45">
        <v>4.8</v>
      </c>
      <c r="G45">
        <v>90.5</v>
      </c>
      <c r="H45">
        <v>0</v>
      </c>
      <c r="I45">
        <v>0</v>
      </c>
      <c r="J45">
        <v>0</v>
      </c>
      <c r="K45">
        <v>4.8</v>
      </c>
      <c r="L45">
        <v>90.48</v>
      </c>
      <c r="M45">
        <v>4.76</v>
      </c>
      <c r="N45">
        <v>0</v>
      </c>
      <c r="O45">
        <v>0</v>
      </c>
      <c r="P45">
        <v>0</v>
      </c>
      <c r="Q45">
        <v>0</v>
      </c>
      <c r="R45">
        <v>0</v>
      </c>
      <c r="S45">
        <v>4.76</v>
      </c>
      <c r="T45">
        <v>14.29</v>
      </c>
    </row>
    <row r="46" spans="2:20" ht="12.75">
      <c r="B46">
        <v>31</v>
      </c>
      <c r="C46">
        <v>14.46</v>
      </c>
      <c r="D46">
        <v>8.3</v>
      </c>
      <c r="E46">
        <v>4.2</v>
      </c>
      <c r="F46">
        <v>16.7</v>
      </c>
      <c r="G46">
        <v>70.8</v>
      </c>
      <c r="H46">
        <v>0</v>
      </c>
      <c r="I46">
        <v>0</v>
      </c>
      <c r="J46">
        <v>0</v>
      </c>
      <c r="K46">
        <v>0</v>
      </c>
      <c r="L46">
        <v>100</v>
      </c>
      <c r="M46">
        <v>0</v>
      </c>
      <c r="N46">
        <v>0</v>
      </c>
      <c r="O46">
        <v>0</v>
      </c>
      <c r="P46">
        <v>0</v>
      </c>
      <c r="Q46">
        <v>0</v>
      </c>
      <c r="R46">
        <v>0</v>
      </c>
      <c r="S46">
        <v>0</v>
      </c>
      <c r="T46">
        <v>0</v>
      </c>
    </row>
    <row r="47" spans="2:20" ht="12.75">
      <c r="B47">
        <v>32</v>
      </c>
      <c r="C47">
        <v>2.95</v>
      </c>
      <c r="D47">
        <v>0</v>
      </c>
      <c r="E47">
        <v>0</v>
      </c>
      <c r="F47">
        <v>0</v>
      </c>
      <c r="G47">
        <v>100</v>
      </c>
      <c r="H47">
        <v>0</v>
      </c>
      <c r="I47">
        <v>0</v>
      </c>
      <c r="J47">
        <v>0</v>
      </c>
      <c r="K47">
        <v>0</v>
      </c>
      <c r="L47">
        <v>100</v>
      </c>
      <c r="M47">
        <v>0</v>
      </c>
      <c r="N47">
        <v>0</v>
      </c>
      <c r="O47">
        <v>0</v>
      </c>
      <c r="P47">
        <v>0</v>
      </c>
      <c r="Q47">
        <v>0</v>
      </c>
      <c r="R47">
        <v>0</v>
      </c>
      <c r="S47">
        <v>0</v>
      </c>
      <c r="T47">
        <v>0</v>
      </c>
    </row>
    <row r="48" spans="2:20" ht="12.75">
      <c r="B48">
        <v>33</v>
      </c>
      <c r="C48">
        <v>5</v>
      </c>
      <c r="D48">
        <v>27.8</v>
      </c>
      <c r="E48">
        <v>5.6</v>
      </c>
      <c r="F48">
        <v>38.9</v>
      </c>
      <c r="G48">
        <v>27.8</v>
      </c>
      <c r="H48">
        <v>0</v>
      </c>
      <c r="I48">
        <v>0</v>
      </c>
      <c r="J48">
        <v>0</v>
      </c>
      <c r="K48">
        <v>0</v>
      </c>
      <c r="L48">
        <v>83.33</v>
      </c>
      <c r="M48">
        <v>5.56</v>
      </c>
      <c r="N48">
        <v>6</v>
      </c>
      <c r="O48">
        <v>0</v>
      </c>
      <c r="P48">
        <v>0</v>
      </c>
      <c r="Q48">
        <v>6</v>
      </c>
      <c r="R48">
        <v>0</v>
      </c>
      <c r="S48">
        <v>0</v>
      </c>
      <c r="T48">
        <v>16.67</v>
      </c>
    </row>
    <row r="49" spans="2:20" ht="12.75">
      <c r="B49">
        <v>34</v>
      </c>
      <c r="C49">
        <v>15.75</v>
      </c>
      <c r="D49">
        <v>75</v>
      </c>
      <c r="E49">
        <v>25</v>
      </c>
      <c r="F49">
        <v>0</v>
      </c>
      <c r="G49">
        <v>0</v>
      </c>
      <c r="H49">
        <v>0</v>
      </c>
      <c r="I49">
        <v>0</v>
      </c>
      <c r="J49">
        <v>0</v>
      </c>
      <c r="K49">
        <v>0</v>
      </c>
      <c r="L49">
        <v>100</v>
      </c>
      <c r="M49">
        <v>0</v>
      </c>
      <c r="N49">
        <v>0</v>
      </c>
      <c r="O49">
        <v>0</v>
      </c>
      <c r="P49">
        <v>0</v>
      </c>
      <c r="Q49">
        <v>0</v>
      </c>
      <c r="R49">
        <v>0</v>
      </c>
      <c r="S49">
        <v>0</v>
      </c>
      <c r="T49">
        <v>50</v>
      </c>
    </row>
    <row r="50" spans="2:20" ht="12.75">
      <c r="B50">
        <v>35</v>
      </c>
      <c r="C50">
        <v>20.88</v>
      </c>
      <c r="D50">
        <v>58.5</v>
      </c>
      <c r="E50">
        <v>0</v>
      </c>
      <c r="F50">
        <v>2.4</v>
      </c>
      <c r="G50">
        <v>22</v>
      </c>
      <c r="H50">
        <v>0</v>
      </c>
      <c r="I50">
        <v>0</v>
      </c>
      <c r="J50">
        <v>17.1</v>
      </c>
      <c r="K50">
        <v>0</v>
      </c>
      <c r="L50">
        <v>100</v>
      </c>
      <c r="M50">
        <v>0</v>
      </c>
      <c r="N50">
        <v>0</v>
      </c>
      <c r="O50">
        <v>0</v>
      </c>
      <c r="P50">
        <v>0</v>
      </c>
      <c r="Q50">
        <v>0</v>
      </c>
      <c r="R50">
        <v>0</v>
      </c>
      <c r="S50">
        <v>0</v>
      </c>
      <c r="T50">
        <v>2.44</v>
      </c>
    </row>
  </sheetData>
  <sheetProtection/>
  <mergeCells count="28">
    <mergeCell ref="B28:E28"/>
    <mergeCell ref="G27:J27"/>
    <mergeCell ref="G28:J28"/>
    <mergeCell ref="B26:E26"/>
    <mergeCell ref="B27:E27"/>
    <mergeCell ref="L4:R4"/>
    <mergeCell ref="L28:Q28"/>
    <mergeCell ref="G26:K26"/>
    <mergeCell ref="M26:R26"/>
    <mergeCell ref="M27:R27"/>
    <mergeCell ref="Y3:BE3"/>
    <mergeCell ref="Y4:AM4"/>
    <mergeCell ref="AO4:BA4"/>
    <mergeCell ref="BE4:BE5"/>
    <mergeCell ref="T4:T5"/>
    <mergeCell ref="V3:V5"/>
    <mergeCell ref="X3:X5"/>
    <mergeCell ref="U3:U5"/>
    <mergeCell ref="A29:T29"/>
    <mergeCell ref="S21:T21"/>
    <mergeCell ref="A1:T1"/>
    <mergeCell ref="A2:T2"/>
    <mergeCell ref="A3:A5"/>
    <mergeCell ref="C3:C5"/>
    <mergeCell ref="B3:B5"/>
    <mergeCell ref="D3:T3"/>
    <mergeCell ref="A21:B21"/>
    <mergeCell ref="D4:K4"/>
  </mergeCells>
  <printOptions horizontalCentered="1"/>
  <pageMargins left="0.354330708661417" right="0.354330708661417" top="0.75" bottom="0.75" header="0.511811023622047" footer="0.511811023622047"/>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V144"/>
  <sheetViews>
    <sheetView rightToLeft="1" view="pageBreakPreview" zoomScaleSheetLayoutView="100" zoomScalePageLayoutView="0" workbookViewId="0" topLeftCell="A1">
      <selection activeCell="I50" sqref="I50"/>
    </sheetView>
  </sheetViews>
  <sheetFormatPr defaultColWidth="9.140625" defaultRowHeight="12.75"/>
  <cols>
    <col min="1" max="1" width="11.28125" style="0" customWidth="1"/>
    <col min="2" max="2" width="10.00390625" style="0" customWidth="1"/>
    <col min="3" max="4" width="8.7109375" style="0" customWidth="1"/>
    <col min="5" max="5" width="11.8515625" style="0" customWidth="1"/>
    <col min="6" max="6" width="12.8515625" style="0" customWidth="1"/>
    <col min="7" max="10" width="8.7109375" style="0" customWidth="1"/>
    <col min="11" max="11" width="8.00390625" style="0" customWidth="1"/>
    <col min="12" max="14" width="8.7109375" style="0" customWidth="1"/>
  </cols>
  <sheetData>
    <row r="1" spans="1:14" ht="24.75">
      <c r="A1" s="265" t="s">
        <v>265</v>
      </c>
      <c r="B1" s="265"/>
      <c r="C1" s="265"/>
      <c r="D1" s="265"/>
      <c r="E1" s="265"/>
      <c r="F1" s="265"/>
      <c r="G1" s="265"/>
      <c r="H1" s="265"/>
      <c r="I1" s="265"/>
      <c r="J1" s="265"/>
      <c r="K1" s="265"/>
      <c r="L1" s="265"/>
      <c r="M1" s="265"/>
      <c r="N1" s="265"/>
    </row>
    <row r="2" spans="1:14" ht="44.25" customHeight="1" thickBot="1">
      <c r="A2" s="266" t="s">
        <v>253</v>
      </c>
      <c r="B2" s="266"/>
      <c r="C2" s="266"/>
      <c r="D2" s="266"/>
      <c r="E2" s="266"/>
      <c r="F2" s="266"/>
      <c r="G2" s="266"/>
      <c r="H2" s="266"/>
      <c r="I2" s="266"/>
      <c r="J2" s="266"/>
      <c r="K2" s="266"/>
      <c r="L2" s="266"/>
      <c r="M2" s="266"/>
      <c r="N2" s="266"/>
    </row>
    <row r="3" spans="1:31" ht="18" customHeight="1" thickBot="1" thickTop="1">
      <c r="A3" s="90" t="s">
        <v>113</v>
      </c>
      <c r="B3" s="280" t="s">
        <v>133</v>
      </c>
      <c r="C3" s="289" t="s">
        <v>15</v>
      </c>
      <c r="D3" s="289"/>
      <c r="E3" s="274" t="s">
        <v>250</v>
      </c>
      <c r="F3" s="274" t="s">
        <v>16</v>
      </c>
      <c r="G3" s="289" t="s">
        <v>17</v>
      </c>
      <c r="H3" s="289"/>
      <c r="I3" s="289" t="s">
        <v>23</v>
      </c>
      <c r="J3" s="289"/>
      <c r="K3" s="289" t="s">
        <v>24</v>
      </c>
      <c r="L3" s="289"/>
      <c r="M3" s="289"/>
      <c r="N3" s="289"/>
      <c r="O3" s="90" t="s">
        <v>113</v>
      </c>
      <c r="P3" s="280" t="s">
        <v>281</v>
      </c>
      <c r="Q3" s="289" t="s">
        <v>17</v>
      </c>
      <c r="R3" s="289"/>
      <c r="S3" s="289"/>
      <c r="T3" s="19"/>
      <c r="U3" s="289" t="s">
        <v>23</v>
      </c>
      <c r="V3" s="289"/>
      <c r="W3" s="289"/>
      <c r="X3" s="19"/>
      <c r="Y3" s="289" t="s">
        <v>24</v>
      </c>
      <c r="Z3" s="289"/>
      <c r="AA3" s="289"/>
      <c r="AB3" s="289"/>
      <c r="AC3" s="289"/>
      <c r="AD3" s="289"/>
      <c r="AE3" s="289"/>
    </row>
    <row r="4" spans="1:48" ht="34.5" customHeight="1" thickBot="1" thickTop="1">
      <c r="A4" s="7"/>
      <c r="B4" s="281"/>
      <c r="C4" s="11" t="s">
        <v>25</v>
      </c>
      <c r="D4" s="11" t="s">
        <v>26</v>
      </c>
      <c r="E4" s="275"/>
      <c r="F4" s="275"/>
      <c r="G4" s="11" t="s">
        <v>27</v>
      </c>
      <c r="H4" s="11" t="s">
        <v>28</v>
      </c>
      <c r="I4" s="11" t="s">
        <v>29</v>
      </c>
      <c r="J4" s="11" t="s">
        <v>30</v>
      </c>
      <c r="K4" s="11" t="s">
        <v>36</v>
      </c>
      <c r="L4" s="11" t="s">
        <v>41</v>
      </c>
      <c r="M4" s="11" t="s">
        <v>38</v>
      </c>
      <c r="N4" s="11" t="s">
        <v>39</v>
      </c>
      <c r="O4" s="7"/>
      <c r="P4" s="281"/>
      <c r="Q4" s="11" t="s">
        <v>27</v>
      </c>
      <c r="R4" s="11"/>
      <c r="S4" s="11" t="s">
        <v>28</v>
      </c>
      <c r="T4" s="11"/>
      <c r="U4" s="11" t="s">
        <v>29</v>
      </c>
      <c r="V4" s="11"/>
      <c r="W4" s="11" t="s">
        <v>30</v>
      </c>
      <c r="X4" s="11"/>
      <c r="Y4" s="11" t="s">
        <v>36</v>
      </c>
      <c r="Z4" s="11"/>
      <c r="AA4" s="11" t="s">
        <v>41</v>
      </c>
      <c r="AB4" s="11"/>
      <c r="AC4" s="11" t="s">
        <v>38</v>
      </c>
      <c r="AD4" s="11"/>
      <c r="AE4" s="11" t="s">
        <v>39</v>
      </c>
      <c r="AI4" s="90" t="s">
        <v>113</v>
      </c>
      <c r="AJ4" s="280" t="s">
        <v>281</v>
      </c>
      <c r="AK4" s="289" t="s">
        <v>15</v>
      </c>
      <c r="AL4" s="289"/>
      <c r="AM4" s="274" t="s">
        <v>16</v>
      </c>
      <c r="AN4" s="274" t="s">
        <v>7</v>
      </c>
      <c r="AO4" s="289" t="s">
        <v>17</v>
      </c>
      <c r="AP4" s="289"/>
      <c r="AQ4" s="289" t="s">
        <v>23</v>
      </c>
      <c r="AR4" s="289"/>
      <c r="AS4" s="289" t="s">
        <v>24</v>
      </c>
      <c r="AT4" s="289"/>
      <c r="AU4" s="289"/>
      <c r="AV4" s="289"/>
    </row>
    <row r="5" spans="1:48" ht="15.75" customHeight="1" thickBot="1" thickTop="1">
      <c r="A5" s="299" t="s">
        <v>98</v>
      </c>
      <c r="B5" s="26" t="s">
        <v>12</v>
      </c>
      <c r="C5" s="138">
        <v>11</v>
      </c>
      <c r="D5" s="138">
        <v>3</v>
      </c>
      <c r="E5" s="185">
        <f>F5*C5*182</f>
        <v>199879.68</v>
      </c>
      <c r="F5" s="185">
        <v>99.84</v>
      </c>
      <c r="G5" s="185">
        <v>33.3</v>
      </c>
      <c r="H5" s="185">
        <v>66.7</v>
      </c>
      <c r="I5" s="185">
        <v>33.3</v>
      </c>
      <c r="J5" s="185">
        <v>66.7</v>
      </c>
      <c r="K5" s="185">
        <v>7</v>
      </c>
      <c r="L5" s="185">
        <v>78.6</v>
      </c>
      <c r="M5" s="185">
        <v>14.3</v>
      </c>
      <c r="N5" s="185">
        <v>0</v>
      </c>
      <c r="O5" s="299" t="s">
        <v>98</v>
      </c>
      <c r="P5" s="26">
        <v>14</v>
      </c>
      <c r="Q5" s="185">
        <v>33.3</v>
      </c>
      <c r="R5" s="185">
        <f aca="true" t="shared" si="0" ref="R5:R24">Q5*P5/100</f>
        <v>4.661999999999999</v>
      </c>
      <c r="S5" s="185">
        <v>66.7</v>
      </c>
      <c r="T5" s="185">
        <f aca="true" t="shared" si="1" ref="T5:T24">S5*P5/100</f>
        <v>9.338000000000001</v>
      </c>
      <c r="U5" s="185">
        <v>33.3</v>
      </c>
      <c r="V5" s="185">
        <f aca="true" t="shared" si="2" ref="V5:V24">U5*P5/100</f>
        <v>4.661999999999999</v>
      </c>
      <c r="W5" s="185">
        <v>66.7</v>
      </c>
      <c r="X5" s="185">
        <f aca="true" t="shared" si="3" ref="X5:X24">W5*P5/100</f>
        <v>9.338000000000001</v>
      </c>
      <c r="Y5" s="185">
        <v>7</v>
      </c>
      <c r="Z5" s="185">
        <f aca="true" t="shared" si="4" ref="Z5:Z24">Y5*P5/100</f>
        <v>0.98</v>
      </c>
      <c r="AA5" s="185">
        <v>78.6</v>
      </c>
      <c r="AB5" s="185">
        <f aca="true" t="shared" si="5" ref="AB5:AB24">AA5*P5/100</f>
        <v>11.003999999999998</v>
      </c>
      <c r="AC5" s="185">
        <v>14.3</v>
      </c>
      <c r="AD5" s="185">
        <f aca="true" t="shared" si="6" ref="AD5:AD24">AC5*P5/100</f>
        <v>2.0020000000000002</v>
      </c>
      <c r="AE5" s="185">
        <v>0</v>
      </c>
      <c r="AF5">
        <f aca="true" t="shared" si="7" ref="AF5:AF24">AE5*P5/100</f>
        <v>0</v>
      </c>
      <c r="AI5" s="7"/>
      <c r="AJ5" s="281"/>
      <c r="AK5" s="11" t="s">
        <v>25</v>
      </c>
      <c r="AL5" s="11" t="s">
        <v>26</v>
      </c>
      <c r="AM5" s="275"/>
      <c r="AN5" s="275"/>
      <c r="AO5" s="11" t="s">
        <v>27</v>
      </c>
      <c r="AP5" s="11" t="s">
        <v>28</v>
      </c>
      <c r="AQ5" s="11" t="s">
        <v>29</v>
      </c>
      <c r="AR5" s="11" t="s">
        <v>30</v>
      </c>
      <c r="AS5" s="11" t="s">
        <v>36</v>
      </c>
      <c r="AT5" s="11" t="s">
        <v>41</v>
      </c>
      <c r="AU5" s="11" t="s">
        <v>38</v>
      </c>
      <c r="AV5" s="11" t="s">
        <v>39</v>
      </c>
    </row>
    <row r="6" spans="1:48" ht="15.75" customHeight="1" thickTop="1">
      <c r="A6" s="299"/>
      <c r="B6" s="26" t="s">
        <v>139</v>
      </c>
      <c r="C6" s="138">
        <v>1</v>
      </c>
      <c r="D6" s="138">
        <v>0</v>
      </c>
      <c r="E6" s="185">
        <f aca="true" t="shared" si="8" ref="E6:E24">F6*C6*182</f>
        <v>3185</v>
      </c>
      <c r="F6" s="185">
        <v>17.5</v>
      </c>
      <c r="G6" s="185">
        <v>0</v>
      </c>
      <c r="H6" s="185">
        <v>0</v>
      </c>
      <c r="I6" s="185">
        <v>0</v>
      </c>
      <c r="J6" s="185">
        <v>0</v>
      </c>
      <c r="K6" s="185">
        <v>0</v>
      </c>
      <c r="L6" s="185">
        <v>0</v>
      </c>
      <c r="M6" s="185">
        <v>100</v>
      </c>
      <c r="N6" s="185">
        <v>0</v>
      </c>
      <c r="O6" s="299"/>
      <c r="P6" s="26">
        <v>1</v>
      </c>
      <c r="Q6" s="185">
        <v>0</v>
      </c>
      <c r="R6" s="185">
        <f t="shared" si="0"/>
        <v>0</v>
      </c>
      <c r="S6" s="185">
        <v>0</v>
      </c>
      <c r="T6" s="185">
        <f t="shared" si="1"/>
        <v>0</v>
      </c>
      <c r="U6" s="185">
        <v>0</v>
      </c>
      <c r="V6" s="185">
        <f t="shared" si="2"/>
        <v>0</v>
      </c>
      <c r="W6" s="185">
        <v>0</v>
      </c>
      <c r="X6" s="185">
        <f t="shared" si="3"/>
        <v>0</v>
      </c>
      <c r="Y6" s="185">
        <v>0</v>
      </c>
      <c r="Z6" s="185">
        <f t="shared" si="4"/>
        <v>0</v>
      </c>
      <c r="AA6" s="185">
        <v>0</v>
      </c>
      <c r="AB6" s="185">
        <f t="shared" si="5"/>
        <v>0</v>
      </c>
      <c r="AC6" s="185">
        <v>100</v>
      </c>
      <c r="AD6" s="185">
        <f t="shared" si="6"/>
        <v>1</v>
      </c>
      <c r="AE6" s="185">
        <v>0</v>
      </c>
      <c r="AF6">
        <f t="shared" si="7"/>
        <v>0</v>
      </c>
      <c r="AI6" s="299" t="s">
        <v>98</v>
      </c>
      <c r="AJ6" s="26" t="s">
        <v>12</v>
      </c>
      <c r="AK6" s="138">
        <v>11</v>
      </c>
      <c r="AL6" s="138">
        <v>3</v>
      </c>
      <c r="AM6" s="185">
        <v>99.84</v>
      </c>
      <c r="AN6" s="185">
        <f>AM6*AK6*182</f>
        <v>199879.68</v>
      </c>
      <c r="AO6" s="185">
        <v>33.3</v>
      </c>
      <c r="AP6" s="185">
        <v>66.7</v>
      </c>
      <c r="AQ6" s="185">
        <v>33.3</v>
      </c>
      <c r="AR6" s="185">
        <v>66.7</v>
      </c>
      <c r="AS6" s="185">
        <v>7</v>
      </c>
      <c r="AT6" s="185">
        <v>78.6</v>
      </c>
      <c r="AU6" s="185">
        <v>14.3</v>
      </c>
      <c r="AV6" s="185">
        <v>0</v>
      </c>
    </row>
    <row r="7" spans="1:48" ht="15.75" customHeight="1">
      <c r="A7" s="297" t="s">
        <v>99</v>
      </c>
      <c r="B7" s="139" t="s">
        <v>12</v>
      </c>
      <c r="C7" s="35">
        <v>6</v>
      </c>
      <c r="D7" s="35">
        <v>0</v>
      </c>
      <c r="E7" s="152">
        <f t="shared" si="8"/>
        <v>48812.40000000001</v>
      </c>
      <c r="F7" s="152">
        <v>44.7</v>
      </c>
      <c r="G7" s="152">
        <v>0</v>
      </c>
      <c r="H7" s="152">
        <v>0</v>
      </c>
      <c r="I7" s="152">
        <v>0</v>
      </c>
      <c r="J7" s="152">
        <v>0</v>
      </c>
      <c r="K7" s="152">
        <v>0</v>
      </c>
      <c r="L7" s="152">
        <v>100</v>
      </c>
      <c r="M7" s="152">
        <v>0</v>
      </c>
      <c r="N7" s="152">
        <v>0</v>
      </c>
      <c r="O7" s="297" t="s">
        <v>99</v>
      </c>
      <c r="P7" s="139">
        <v>6</v>
      </c>
      <c r="Q7" s="152">
        <v>0</v>
      </c>
      <c r="R7" s="185">
        <f t="shared" si="0"/>
        <v>0</v>
      </c>
      <c r="S7" s="152">
        <v>0</v>
      </c>
      <c r="T7" s="185">
        <f t="shared" si="1"/>
        <v>0</v>
      </c>
      <c r="U7" s="152">
        <v>0</v>
      </c>
      <c r="V7" s="185">
        <f t="shared" si="2"/>
        <v>0</v>
      </c>
      <c r="W7" s="152">
        <v>0</v>
      </c>
      <c r="X7" s="185">
        <f t="shared" si="3"/>
        <v>0</v>
      </c>
      <c r="Y7" s="152">
        <v>0</v>
      </c>
      <c r="Z7" s="185">
        <f t="shared" si="4"/>
        <v>0</v>
      </c>
      <c r="AA7" s="152">
        <v>100</v>
      </c>
      <c r="AB7" s="185">
        <f t="shared" si="5"/>
        <v>6</v>
      </c>
      <c r="AC7" s="152">
        <v>0</v>
      </c>
      <c r="AD7" s="185">
        <f t="shared" si="6"/>
        <v>0</v>
      </c>
      <c r="AE7" s="152">
        <v>0</v>
      </c>
      <c r="AF7">
        <f t="shared" si="7"/>
        <v>0</v>
      </c>
      <c r="AI7" s="299"/>
      <c r="AJ7" s="26" t="s">
        <v>139</v>
      </c>
      <c r="AK7" s="138">
        <v>1</v>
      </c>
      <c r="AL7" s="138">
        <v>0</v>
      </c>
      <c r="AM7" s="185">
        <v>17.5</v>
      </c>
      <c r="AN7" s="185">
        <f aca="true" t="shared" si="9" ref="AN7:AN25">AM7*AK7*182</f>
        <v>3185</v>
      </c>
      <c r="AO7" s="185">
        <v>0</v>
      </c>
      <c r="AP7" s="185">
        <v>0</v>
      </c>
      <c r="AQ7" s="185">
        <v>0</v>
      </c>
      <c r="AR7" s="185">
        <v>0</v>
      </c>
      <c r="AS7" s="185">
        <v>0</v>
      </c>
      <c r="AT7" s="185">
        <v>0</v>
      </c>
      <c r="AU7" s="185">
        <v>100</v>
      </c>
      <c r="AV7" s="185">
        <v>0</v>
      </c>
    </row>
    <row r="8" spans="1:48" ht="15.75" customHeight="1">
      <c r="A8" s="298"/>
      <c r="B8" s="140" t="s">
        <v>139</v>
      </c>
      <c r="C8" s="48">
        <v>0</v>
      </c>
      <c r="D8" s="48">
        <v>0</v>
      </c>
      <c r="E8" s="173">
        <f t="shared" si="8"/>
        <v>0</v>
      </c>
      <c r="F8" s="173">
        <v>0</v>
      </c>
      <c r="G8" s="173">
        <v>0</v>
      </c>
      <c r="H8" s="173">
        <v>0</v>
      </c>
      <c r="I8" s="153">
        <v>0</v>
      </c>
      <c r="J8" s="153">
        <v>0</v>
      </c>
      <c r="K8" s="153">
        <v>0</v>
      </c>
      <c r="L8" s="153">
        <v>0</v>
      </c>
      <c r="M8" s="153">
        <v>0</v>
      </c>
      <c r="N8" s="153">
        <v>0</v>
      </c>
      <c r="O8" s="298"/>
      <c r="P8" s="140">
        <v>0</v>
      </c>
      <c r="Q8" s="173">
        <v>0</v>
      </c>
      <c r="R8" s="185">
        <f t="shared" si="0"/>
        <v>0</v>
      </c>
      <c r="S8" s="173">
        <v>0</v>
      </c>
      <c r="T8" s="185">
        <f t="shared" si="1"/>
        <v>0</v>
      </c>
      <c r="U8" s="153">
        <v>0</v>
      </c>
      <c r="V8" s="185">
        <f t="shared" si="2"/>
        <v>0</v>
      </c>
      <c r="W8" s="153">
        <v>0</v>
      </c>
      <c r="X8" s="185">
        <f t="shared" si="3"/>
        <v>0</v>
      </c>
      <c r="Y8" s="153">
        <v>0</v>
      </c>
      <c r="Z8" s="185">
        <f t="shared" si="4"/>
        <v>0</v>
      </c>
      <c r="AA8" s="153">
        <v>0</v>
      </c>
      <c r="AB8" s="185">
        <f t="shared" si="5"/>
        <v>0</v>
      </c>
      <c r="AC8" s="153">
        <v>0</v>
      </c>
      <c r="AD8" s="185">
        <f t="shared" si="6"/>
        <v>0</v>
      </c>
      <c r="AE8" s="153">
        <v>0</v>
      </c>
      <c r="AF8">
        <f t="shared" si="7"/>
        <v>0</v>
      </c>
      <c r="AI8" s="297" t="s">
        <v>99</v>
      </c>
      <c r="AJ8" s="139" t="s">
        <v>12</v>
      </c>
      <c r="AK8" s="35">
        <v>6</v>
      </c>
      <c r="AL8" s="35">
        <v>0</v>
      </c>
      <c r="AM8" s="152">
        <v>44.7</v>
      </c>
      <c r="AN8" s="185">
        <f t="shared" si="9"/>
        <v>48812.40000000001</v>
      </c>
      <c r="AO8" s="152">
        <v>0</v>
      </c>
      <c r="AP8" s="152">
        <v>0</v>
      </c>
      <c r="AQ8" s="152">
        <v>0</v>
      </c>
      <c r="AR8" s="152">
        <v>0</v>
      </c>
      <c r="AS8" s="152">
        <v>0</v>
      </c>
      <c r="AT8" s="152">
        <v>100</v>
      </c>
      <c r="AU8" s="152">
        <v>0</v>
      </c>
      <c r="AV8" s="152">
        <v>0</v>
      </c>
    </row>
    <row r="9" spans="1:48" ht="15.75" customHeight="1">
      <c r="A9" s="310" t="s">
        <v>100</v>
      </c>
      <c r="B9" s="26" t="s">
        <v>12</v>
      </c>
      <c r="C9" s="138">
        <v>2</v>
      </c>
      <c r="D9" s="138">
        <v>5</v>
      </c>
      <c r="E9" s="185">
        <f t="shared" si="8"/>
        <v>4186</v>
      </c>
      <c r="F9" s="185">
        <v>11.5</v>
      </c>
      <c r="G9" s="185">
        <v>40</v>
      </c>
      <c r="H9" s="185">
        <v>60</v>
      </c>
      <c r="I9" s="185">
        <v>40</v>
      </c>
      <c r="J9" s="185">
        <v>60</v>
      </c>
      <c r="K9" s="185">
        <v>0</v>
      </c>
      <c r="L9" s="185">
        <v>100</v>
      </c>
      <c r="M9" s="185">
        <v>0</v>
      </c>
      <c r="N9" s="185">
        <v>0</v>
      </c>
      <c r="O9" s="310" t="s">
        <v>100</v>
      </c>
      <c r="P9" s="26">
        <v>7</v>
      </c>
      <c r="Q9" s="185">
        <v>40</v>
      </c>
      <c r="R9" s="185">
        <f t="shared" si="0"/>
        <v>2.8</v>
      </c>
      <c r="S9" s="185">
        <v>60</v>
      </c>
      <c r="T9" s="185">
        <f t="shared" si="1"/>
        <v>4.2</v>
      </c>
      <c r="U9" s="185">
        <v>40</v>
      </c>
      <c r="V9" s="185">
        <f t="shared" si="2"/>
        <v>2.8</v>
      </c>
      <c r="W9" s="185">
        <v>60</v>
      </c>
      <c r="X9" s="185">
        <f t="shared" si="3"/>
        <v>4.2</v>
      </c>
      <c r="Y9" s="185">
        <v>0</v>
      </c>
      <c r="Z9" s="185">
        <f t="shared" si="4"/>
        <v>0</v>
      </c>
      <c r="AA9" s="185">
        <v>100</v>
      </c>
      <c r="AB9" s="185">
        <f t="shared" si="5"/>
        <v>7</v>
      </c>
      <c r="AC9" s="185">
        <v>0</v>
      </c>
      <c r="AD9" s="185">
        <f t="shared" si="6"/>
        <v>0</v>
      </c>
      <c r="AE9" s="185">
        <v>0</v>
      </c>
      <c r="AF9">
        <f t="shared" si="7"/>
        <v>0</v>
      </c>
      <c r="AI9" s="298"/>
      <c r="AJ9" s="140" t="s">
        <v>139</v>
      </c>
      <c r="AK9" s="48">
        <v>0</v>
      </c>
      <c r="AL9" s="48">
        <v>0</v>
      </c>
      <c r="AM9" s="173">
        <v>0</v>
      </c>
      <c r="AN9" s="185">
        <f t="shared" si="9"/>
        <v>0</v>
      </c>
      <c r="AO9" s="173">
        <v>0</v>
      </c>
      <c r="AP9" s="173">
        <v>0</v>
      </c>
      <c r="AQ9" s="153">
        <v>0</v>
      </c>
      <c r="AR9" s="153">
        <v>0</v>
      </c>
      <c r="AS9" s="153">
        <v>0</v>
      </c>
      <c r="AT9" s="153">
        <v>0</v>
      </c>
      <c r="AU9" s="153">
        <v>0</v>
      </c>
      <c r="AV9" s="153">
        <v>0</v>
      </c>
    </row>
    <row r="10" spans="1:48" ht="15.75" customHeight="1">
      <c r="A10" s="311"/>
      <c r="B10" s="26" t="s">
        <v>139</v>
      </c>
      <c r="C10" s="138">
        <v>0</v>
      </c>
      <c r="D10" s="138">
        <v>1</v>
      </c>
      <c r="E10" s="185">
        <f t="shared" si="8"/>
        <v>0</v>
      </c>
      <c r="F10" s="185">
        <v>0</v>
      </c>
      <c r="G10" s="185">
        <v>0</v>
      </c>
      <c r="H10" s="185">
        <v>100</v>
      </c>
      <c r="I10" s="185">
        <v>0</v>
      </c>
      <c r="J10" s="185">
        <v>100</v>
      </c>
      <c r="K10" s="185">
        <v>0</v>
      </c>
      <c r="L10" s="185">
        <v>100</v>
      </c>
      <c r="M10" s="185">
        <v>0</v>
      </c>
      <c r="N10" s="185">
        <v>0</v>
      </c>
      <c r="O10" s="311"/>
      <c r="P10" s="26">
        <v>1</v>
      </c>
      <c r="Q10" s="185">
        <v>0</v>
      </c>
      <c r="R10" s="185">
        <f t="shared" si="0"/>
        <v>0</v>
      </c>
      <c r="S10" s="185">
        <v>100</v>
      </c>
      <c r="T10" s="185">
        <f t="shared" si="1"/>
        <v>1</v>
      </c>
      <c r="U10" s="185">
        <v>0</v>
      </c>
      <c r="V10" s="185">
        <f t="shared" si="2"/>
        <v>0</v>
      </c>
      <c r="W10" s="185">
        <v>100</v>
      </c>
      <c r="X10" s="185">
        <f t="shared" si="3"/>
        <v>1</v>
      </c>
      <c r="Y10" s="185">
        <v>0</v>
      </c>
      <c r="Z10" s="185">
        <f t="shared" si="4"/>
        <v>0</v>
      </c>
      <c r="AA10" s="185">
        <v>100</v>
      </c>
      <c r="AB10" s="185">
        <f t="shared" si="5"/>
        <v>1</v>
      </c>
      <c r="AC10" s="185">
        <v>0</v>
      </c>
      <c r="AD10" s="185">
        <f t="shared" si="6"/>
        <v>0</v>
      </c>
      <c r="AE10" s="185">
        <v>0</v>
      </c>
      <c r="AF10">
        <f t="shared" si="7"/>
        <v>0</v>
      </c>
      <c r="AI10" s="310" t="s">
        <v>100</v>
      </c>
      <c r="AJ10" s="26" t="s">
        <v>12</v>
      </c>
      <c r="AK10" s="138">
        <v>2</v>
      </c>
      <c r="AL10" s="138">
        <v>5</v>
      </c>
      <c r="AM10" s="185">
        <v>11.5</v>
      </c>
      <c r="AN10" s="185">
        <f t="shared" si="9"/>
        <v>4186</v>
      </c>
      <c r="AO10" s="185">
        <v>40</v>
      </c>
      <c r="AP10" s="185">
        <v>60</v>
      </c>
      <c r="AQ10" s="185">
        <v>40</v>
      </c>
      <c r="AR10" s="185">
        <v>60</v>
      </c>
      <c r="AS10" s="185">
        <v>0</v>
      </c>
      <c r="AT10" s="185">
        <v>100</v>
      </c>
      <c r="AU10" s="185">
        <v>0</v>
      </c>
      <c r="AV10" s="185">
        <v>0</v>
      </c>
    </row>
    <row r="11" spans="1:48" ht="15.75" customHeight="1">
      <c r="A11" s="297" t="s">
        <v>147</v>
      </c>
      <c r="B11" s="139" t="s">
        <v>12</v>
      </c>
      <c r="C11" s="35">
        <v>7</v>
      </c>
      <c r="D11" s="35">
        <v>5</v>
      </c>
      <c r="E11" s="152">
        <f t="shared" si="8"/>
        <v>222045.46</v>
      </c>
      <c r="F11" s="152">
        <v>174.29</v>
      </c>
      <c r="G11" s="152">
        <v>0</v>
      </c>
      <c r="H11" s="152">
        <v>100</v>
      </c>
      <c r="I11" s="152">
        <v>0</v>
      </c>
      <c r="J11" s="152">
        <v>100</v>
      </c>
      <c r="K11" s="152">
        <v>0</v>
      </c>
      <c r="L11" s="152">
        <v>83.3</v>
      </c>
      <c r="M11" s="152">
        <v>8.3</v>
      </c>
      <c r="N11" s="152">
        <v>8.3</v>
      </c>
      <c r="O11" s="297" t="s">
        <v>147</v>
      </c>
      <c r="P11" s="139">
        <v>12</v>
      </c>
      <c r="Q11" s="152">
        <v>0</v>
      </c>
      <c r="R11" s="185">
        <f t="shared" si="0"/>
        <v>0</v>
      </c>
      <c r="S11" s="152">
        <v>100</v>
      </c>
      <c r="T11" s="185">
        <f t="shared" si="1"/>
        <v>12</v>
      </c>
      <c r="U11" s="152">
        <v>0</v>
      </c>
      <c r="V11" s="185">
        <f t="shared" si="2"/>
        <v>0</v>
      </c>
      <c r="W11" s="152">
        <v>100</v>
      </c>
      <c r="X11" s="185">
        <f t="shared" si="3"/>
        <v>12</v>
      </c>
      <c r="Y11" s="152">
        <v>0</v>
      </c>
      <c r="Z11" s="185">
        <f t="shared" si="4"/>
        <v>0</v>
      </c>
      <c r="AA11" s="152">
        <v>83.3</v>
      </c>
      <c r="AB11" s="185">
        <f t="shared" si="5"/>
        <v>9.995999999999999</v>
      </c>
      <c r="AC11" s="152">
        <v>8.3</v>
      </c>
      <c r="AD11" s="185">
        <f t="shared" si="6"/>
        <v>0.9960000000000001</v>
      </c>
      <c r="AE11" s="152">
        <v>8.3</v>
      </c>
      <c r="AF11">
        <f t="shared" si="7"/>
        <v>0.9960000000000001</v>
      </c>
      <c r="AI11" s="311"/>
      <c r="AJ11" s="26" t="s">
        <v>139</v>
      </c>
      <c r="AK11" s="138">
        <v>0</v>
      </c>
      <c r="AL11" s="138">
        <v>1</v>
      </c>
      <c r="AM11" s="185">
        <v>0</v>
      </c>
      <c r="AN11" s="185">
        <f t="shared" si="9"/>
        <v>0</v>
      </c>
      <c r="AO11" s="185">
        <v>0</v>
      </c>
      <c r="AP11" s="185">
        <v>100</v>
      </c>
      <c r="AQ11" s="185">
        <v>0</v>
      </c>
      <c r="AR11" s="185">
        <v>100</v>
      </c>
      <c r="AS11" s="185">
        <v>0</v>
      </c>
      <c r="AT11" s="185">
        <v>100</v>
      </c>
      <c r="AU11" s="185">
        <v>0</v>
      </c>
      <c r="AV11" s="185">
        <v>0</v>
      </c>
    </row>
    <row r="12" spans="1:48" ht="15.75" customHeight="1">
      <c r="A12" s="298"/>
      <c r="B12" s="140" t="s">
        <v>139</v>
      </c>
      <c r="C12" s="36">
        <v>1</v>
      </c>
      <c r="D12" s="36">
        <v>0</v>
      </c>
      <c r="E12" s="153">
        <f t="shared" si="8"/>
        <v>1274</v>
      </c>
      <c r="F12" s="153">
        <v>7</v>
      </c>
      <c r="G12" s="153">
        <v>0</v>
      </c>
      <c r="H12" s="153">
        <v>0</v>
      </c>
      <c r="I12" s="153">
        <v>0</v>
      </c>
      <c r="J12" s="153">
        <v>0</v>
      </c>
      <c r="K12" s="153">
        <v>0</v>
      </c>
      <c r="L12" s="153">
        <v>0</v>
      </c>
      <c r="M12" s="153">
        <v>0</v>
      </c>
      <c r="N12" s="153">
        <v>100</v>
      </c>
      <c r="O12" s="298"/>
      <c r="P12" s="140">
        <v>1</v>
      </c>
      <c r="Q12" s="153">
        <v>0</v>
      </c>
      <c r="R12" s="185">
        <f t="shared" si="0"/>
        <v>0</v>
      </c>
      <c r="S12" s="153">
        <v>0</v>
      </c>
      <c r="T12" s="185">
        <f t="shared" si="1"/>
        <v>0</v>
      </c>
      <c r="U12" s="153">
        <v>0</v>
      </c>
      <c r="V12" s="185">
        <f t="shared" si="2"/>
        <v>0</v>
      </c>
      <c r="W12" s="153">
        <v>0</v>
      </c>
      <c r="X12" s="185">
        <f t="shared" si="3"/>
        <v>0</v>
      </c>
      <c r="Y12" s="153">
        <v>0</v>
      </c>
      <c r="Z12" s="185">
        <f t="shared" si="4"/>
        <v>0</v>
      </c>
      <c r="AA12" s="153">
        <v>0</v>
      </c>
      <c r="AB12" s="185">
        <f t="shared" si="5"/>
        <v>0</v>
      </c>
      <c r="AC12" s="153">
        <v>0</v>
      </c>
      <c r="AD12" s="185">
        <f t="shared" si="6"/>
        <v>0</v>
      </c>
      <c r="AE12" s="153">
        <v>0</v>
      </c>
      <c r="AF12">
        <f t="shared" si="7"/>
        <v>0</v>
      </c>
      <c r="AI12" s="297" t="s">
        <v>147</v>
      </c>
      <c r="AJ12" s="139" t="s">
        <v>12</v>
      </c>
      <c r="AK12" s="35">
        <v>7</v>
      </c>
      <c r="AL12" s="35">
        <v>5</v>
      </c>
      <c r="AM12" s="152">
        <v>174.29</v>
      </c>
      <c r="AN12" s="185">
        <f t="shared" si="9"/>
        <v>222045.46</v>
      </c>
      <c r="AO12" s="152">
        <v>0</v>
      </c>
      <c r="AP12" s="152">
        <v>100</v>
      </c>
      <c r="AQ12" s="152">
        <v>0</v>
      </c>
      <c r="AR12" s="152">
        <v>100</v>
      </c>
      <c r="AS12" s="152">
        <v>0</v>
      </c>
      <c r="AT12" s="152">
        <v>83.3</v>
      </c>
      <c r="AU12" s="152">
        <v>8.3</v>
      </c>
      <c r="AV12" s="152">
        <v>8.3</v>
      </c>
    </row>
    <row r="13" spans="1:48" ht="15.75" customHeight="1">
      <c r="A13" s="310" t="s">
        <v>102</v>
      </c>
      <c r="B13" s="26" t="s">
        <v>12</v>
      </c>
      <c r="C13" s="138">
        <v>30</v>
      </c>
      <c r="D13" s="138">
        <v>2</v>
      </c>
      <c r="E13" s="185">
        <f t="shared" si="8"/>
        <v>644007</v>
      </c>
      <c r="F13" s="185">
        <v>117.95</v>
      </c>
      <c r="G13" s="185">
        <v>50</v>
      </c>
      <c r="H13" s="185">
        <v>50</v>
      </c>
      <c r="I13" s="185">
        <v>50</v>
      </c>
      <c r="J13" s="185">
        <v>50</v>
      </c>
      <c r="K13" s="185">
        <v>3</v>
      </c>
      <c r="L13" s="185">
        <v>93.8</v>
      </c>
      <c r="M13" s="185">
        <v>3.1</v>
      </c>
      <c r="N13" s="185">
        <v>0</v>
      </c>
      <c r="O13" s="310" t="s">
        <v>102</v>
      </c>
      <c r="P13" s="26">
        <v>32</v>
      </c>
      <c r="Q13" s="185">
        <v>50</v>
      </c>
      <c r="R13" s="185">
        <f t="shared" si="0"/>
        <v>16</v>
      </c>
      <c r="S13" s="185">
        <v>50</v>
      </c>
      <c r="T13" s="185">
        <f t="shared" si="1"/>
        <v>16</v>
      </c>
      <c r="U13" s="185">
        <v>50</v>
      </c>
      <c r="V13" s="185">
        <f t="shared" si="2"/>
        <v>16</v>
      </c>
      <c r="W13" s="185">
        <v>50</v>
      </c>
      <c r="X13" s="185">
        <f t="shared" si="3"/>
        <v>16</v>
      </c>
      <c r="Y13" s="185">
        <v>3</v>
      </c>
      <c r="Z13" s="185">
        <f t="shared" si="4"/>
        <v>0.96</v>
      </c>
      <c r="AA13" s="185">
        <v>93.8</v>
      </c>
      <c r="AB13" s="185">
        <f t="shared" si="5"/>
        <v>30.016</v>
      </c>
      <c r="AC13" s="185">
        <v>3.1</v>
      </c>
      <c r="AD13" s="185">
        <f t="shared" si="6"/>
        <v>0.992</v>
      </c>
      <c r="AE13" s="185">
        <v>0</v>
      </c>
      <c r="AF13">
        <f t="shared" si="7"/>
        <v>0</v>
      </c>
      <c r="AI13" s="298"/>
      <c r="AJ13" s="140" t="s">
        <v>139</v>
      </c>
      <c r="AK13" s="36">
        <v>1</v>
      </c>
      <c r="AL13" s="36">
        <v>0</v>
      </c>
      <c r="AM13" s="153">
        <v>7</v>
      </c>
      <c r="AN13" s="185">
        <f t="shared" si="9"/>
        <v>1274</v>
      </c>
      <c r="AO13" s="153">
        <v>0</v>
      </c>
      <c r="AP13" s="153">
        <v>0</v>
      </c>
      <c r="AQ13" s="153">
        <v>0</v>
      </c>
      <c r="AR13" s="153">
        <v>0</v>
      </c>
      <c r="AS13" s="153">
        <v>0</v>
      </c>
      <c r="AT13" s="153">
        <v>0</v>
      </c>
      <c r="AU13" s="153">
        <v>0</v>
      </c>
      <c r="AV13" s="153">
        <v>0</v>
      </c>
    </row>
    <row r="14" spans="1:48" ht="15.75" customHeight="1">
      <c r="A14" s="311"/>
      <c r="B14" s="26" t="s">
        <v>139</v>
      </c>
      <c r="C14" s="138">
        <v>1</v>
      </c>
      <c r="D14" s="138">
        <v>1</v>
      </c>
      <c r="E14" s="185">
        <f t="shared" si="8"/>
        <v>7971.599999999999</v>
      </c>
      <c r="F14" s="185">
        <v>43.8</v>
      </c>
      <c r="G14" s="185">
        <v>0</v>
      </c>
      <c r="H14" s="185">
        <v>100</v>
      </c>
      <c r="I14" s="185">
        <v>0</v>
      </c>
      <c r="J14" s="185">
        <v>100</v>
      </c>
      <c r="K14" s="185">
        <v>0</v>
      </c>
      <c r="L14" s="185">
        <v>50</v>
      </c>
      <c r="M14" s="185">
        <v>0</v>
      </c>
      <c r="N14" s="185">
        <v>50</v>
      </c>
      <c r="O14" s="311"/>
      <c r="P14" s="26">
        <v>2</v>
      </c>
      <c r="Q14" s="185">
        <v>0</v>
      </c>
      <c r="R14" s="185">
        <f t="shared" si="0"/>
        <v>0</v>
      </c>
      <c r="S14" s="185">
        <v>100</v>
      </c>
      <c r="T14" s="185">
        <f t="shared" si="1"/>
        <v>2</v>
      </c>
      <c r="U14" s="185">
        <v>0</v>
      </c>
      <c r="V14" s="185">
        <f t="shared" si="2"/>
        <v>0</v>
      </c>
      <c r="W14" s="185">
        <v>100</v>
      </c>
      <c r="X14" s="185">
        <f t="shared" si="3"/>
        <v>2</v>
      </c>
      <c r="Y14" s="185">
        <v>0</v>
      </c>
      <c r="Z14" s="185">
        <f t="shared" si="4"/>
        <v>0</v>
      </c>
      <c r="AA14" s="185">
        <v>50</v>
      </c>
      <c r="AB14" s="185">
        <f t="shared" si="5"/>
        <v>1</v>
      </c>
      <c r="AC14" s="185">
        <v>0</v>
      </c>
      <c r="AD14" s="185">
        <f t="shared" si="6"/>
        <v>0</v>
      </c>
      <c r="AE14" s="185">
        <v>0</v>
      </c>
      <c r="AF14">
        <f t="shared" si="7"/>
        <v>0</v>
      </c>
      <c r="AI14" s="310" t="s">
        <v>102</v>
      </c>
      <c r="AJ14" s="26" t="s">
        <v>12</v>
      </c>
      <c r="AK14" s="138">
        <v>30</v>
      </c>
      <c r="AL14" s="138">
        <v>2</v>
      </c>
      <c r="AM14" s="185">
        <v>117.95</v>
      </c>
      <c r="AN14" s="185">
        <f t="shared" si="9"/>
        <v>644007</v>
      </c>
      <c r="AO14" s="185">
        <v>50</v>
      </c>
      <c r="AP14" s="185">
        <v>50</v>
      </c>
      <c r="AQ14" s="185">
        <v>50</v>
      </c>
      <c r="AR14" s="185">
        <v>50</v>
      </c>
      <c r="AS14" s="185">
        <v>3</v>
      </c>
      <c r="AT14" s="185">
        <v>93.8</v>
      </c>
      <c r="AU14" s="185">
        <v>3.1</v>
      </c>
      <c r="AV14" s="185">
        <v>0</v>
      </c>
    </row>
    <row r="15" spans="1:48" ht="15.75" customHeight="1">
      <c r="A15" s="297" t="s">
        <v>103</v>
      </c>
      <c r="B15" s="139" t="s">
        <v>12</v>
      </c>
      <c r="C15" s="35">
        <v>8</v>
      </c>
      <c r="D15" s="35">
        <v>0</v>
      </c>
      <c r="E15" s="152">
        <f t="shared" si="8"/>
        <v>143168.48</v>
      </c>
      <c r="F15" s="152">
        <v>98.33</v>
      </c>
      <c r="G15" s="152">
        <v>0</v>
      </c>
      <c r="H15" s="152">
        <v>0</v>
      </c>
      <c r="I15" s="152">
        <v>0</v>
      </c>
      <c r="J15" s="152">
        <v>0</v>
      </c>
      <c r="K15" s="152">
        <v>13</v>
      </c>
      <c r="L15" s="152">
        <v>87.5</v>
      </c>
      <c r="M15" s="152">
        <v>0</v>
      </c>
      <c r="N15" s="152">
        <v>0</v>
      </c>
      <c r="O15" s="297" t="s">
        <v>103</v>
      </c>
      <c r="P15" s="139">
        <v>8</v>
      </c>
      <c r="Q15" s="152">
        <v>0</v>
      </c>
      <c r="R15" s="185">
        <f t="shared" si="0"/>
        <v>0</v>
      </c>
      <c r="S15" s="152">
        <v>0</v>
      </c>
      <c r="T15" s="185">
        <f t="shared" si="1"/>
        <v>0</v>
      </c>
      <c r="U15" s="152">
        <v>0</v>
      </c>
      <c r="V15" s="185">
        <f t="shared" si="2"/>
        <v>0</v>
      </c>
      <c r="W15" s="152">
        <v>0</v>
      </c>
      <c r="X15" s="185">
        <f t="shared" si="3"/>
        <v>0</v>
      </c>
      <c r="Y15" s="152">
        <v>13</v>
      </c>
      <c r="Z15" s="185">
        <f t="shared" si="4"/>
        <v>1.04</v>
      </c>
      <c r="AA15" s="152">
        <v>87.5</v>
      </c>
      <c r="AB15" s="185">
        <f t="shared" si="5"/>
        <v>7</v>
      </c>
      <c r="AC15" s="152">
        <v>0</v>
      </c>
      <c r="AD15" s="185">
        <f t="shared" si="6"/>
        <v>0</v>
      </c>
      <c r="AE15" s="152">
        <v>0</v>
      </c>
      <c r="AF15">
        <f t="shared" si="7"/>
        <v>0</v>
      </c>
      <c r="AI15" s="311"/>
      <c r="AJ15" s="26" t="s">
        <v>139</v>
      </c>
      <c r="AK15" s="138">
        <v>1</v>
      </c>
      <c r="AL15" s="138">
        <v>1</v>
      </c>
      <c r="AM15" s="185">
        <v>43.8</v>
      </c>
      <c r="AN15" s="185">
        <f t="shared" si="9"/>
        <v>7971.599999999999</v>
      </c>
      <c r="AO15" s="185">
        <v>0</v>
      </c>
      <c r="AP15" s="185">
        <v>100</v>
      </c>
      <c r="AQ15" s="185">
        <v>0</v>
      </c>
      <c r="AR15" s="185">
        <v>100</v>
      </c>
      <c r="AS15" s="185">
        <v>0</v>
      </c>
      <c r="AT15" s="185">
        <v>50</v>
      </c>
      <c r="AU15" s="185">
        <v>0</v>
      </c>
      <c r="AV15" s="185">
        <v>0</v>
      </c>
    </row>
    <row r="16" spans="1:48" ht="15.75" customHeight="1">
      <c r="A16" s="298"/>
      <c r="B16" s="140" t="s">
        <v>139</v>
      </c>
      <c r="C16" s="48">
        <v>0</v>
      </c>
      <c r="D16" s="48">
        <v>0</v>
      </c>
      <c r="E16" s="173">
        <f t="shared" si="8"/>
        <v>0</v>
      </c>
      <c r="F16" s="173">
        <v>0</v>
      </c>
      <c r="G16" s="173">
        <v>0</v>
      </c>
      <c r="H16" s="173">
        <v>0</v>
      </c>
      <c r="I16" s="153">
        <v>0</v>
      </c>
      <c r="J16" s="153">
        <v>0</v>
      </c>
      <c r="K16" s="153">
        <v>0</v>
      </c>
      <c r="L16" s="153">
        <v>0</v>
      </c>
      <c r="M16" s="153">
        <v>0</v>
      </c>
      <c r="N16" s="153">
        <v>0</v>
      </c>
      <c r="O16" s="298"/>
      <c r="P16" s="140">
        <v>0</v>
      </c>
      <c r="Q16" s="173">
        <v>0</v>
      </c>
      <c r="R16" s="185">
        <f t="shared" si="0"/>
        <v>0</v>
      </c>
      <c r="S16" s="173">
        <v>0</v>
      </c>
      <c r="T16" s="185">
        <f t="shared" si="1"/>
        <v>0</v>
      </c>
      <c r="U16" s="153">
        <v>0</v>
      </c>
      <c r="V16" s="185">
        <f t="shared" si="2"/>
        <v>0</v>
      </c>
      <c r="W16" s="153">
        <v>0</v>
      </c>
      <c r="X16" s="185">
        <f t="shared" si="3"/>
        <v>0</v>
      </c>
      <c r="Y16" s="153">
        <v>0</v>
      </c>
      <c r="Z16" s="185">
        <f t="shared" si="4"/>
        <v>0</v>
      </c>
      <c r="AA16" s="153">
        <v>0</v>
      </c>
      <c r="AB16" s="185">
        <f t="shared" si="5"/>
        <v>0</v>
      </c>
      <c r="AC16" s="153">
        <v>0</v>
      </c>
      <c r="AD16" s="185">
        <f t="shared" si="6"/>
        <v>0</v>
      </c>
      <c r="AE16" s="153">
        <v>0</v>
      </c>
      <c r="AF16">
        <f t="shared" si="7"/>
        <v>0</v>
      </c>
      <c r="AI16" s="297" t="s">
        <v>103</v>
      </c>
      <c r="AJ16" s="139" t="s">
        <v>12</v>
      </c>
      <c r="AK16" s="35">
        <v>8</v>
      </c>
      <c r="AL16" s="35">
        <v>0</v>
      </c>
      <c r="AM16" s="152">
        <v>98.33</v>
      </c>
      <c r="AN16" s="185">
        <f t="shared" si="9"/>
        <v>143168.48</v>
      </c>
      <c r="AO16" s="152">
        <v>0</v>
      </c>
      <c r="AP16" s="152">
        <v>0</v>
      </c>
      <c r="AQ16" s="152">
        <v>0</v>
      </c>
      <c r="AR16" s="152">
        <v>0</v>
      </c>
      <c r="AS16" s="152">
        <v>13</v>
      </c>
      <c r="AT16" s="152">
        <v>87.5</v>
      </c>
      <c r="AU16" s="152">
        <v>0</v>
      </c>
      <c r="AV16" s="152">
        <v>0</v>
      </c>
    </row>
    <row r="17" spans="1:48" ht="15.75" customHeight="1">
      <c r="A17" s="310" t="s">
        <v>104</v>
      </c>
      <c r="B17" s="26" t="s">
        <v>12</v>
      </c>
      <c r="C17" s="138">
        <v>5</v>
      </c>
      <c r="D17" s="138">
        <v>0</v>
      </c>
      <c r="E17" s="185">
        <f t="shared" si="8"/>
        <v>42861</v>
      </c>
      <c r="F17" s="185">
        <v>47.1</v>
      </c>
      <c r="G17" s="185">
        <v>0</v>
      </c>
      <c r="H17" s="185">
        <v>0</v>
      </c>
      <c r="I17" s="185">
        <v>0</v>
      </c>
      <c r="J17" s="185">
        <v>0</v>
      </c>
      <c r="K17" s="185">
        <v>0</v>
      </c>
      <c r="L17" s="185">
        <v>100</v>
      </c>
      <c r="M17" s="185">
        <v>0</v>
      </c>
      <c r="N17" s="185">
        <v>0</v>
      </c>
      <c r="O17" s="310" t="s">
        <v>104</v>
      </c>
      <c r="P17" s="26">
        <v>5</v>
      </c>
      <c r="Q17" s="185">
        <v>0</v>
      </c>
      <c r="R17" s="185">
        <f t="shared" si="0"/>
        <v>0</v>
      </c>
      <c r="S17" s="185">
        <v>0</v>
      </c>
      <c r="T17" s="185">
        <f t="shared" si="1"/>
        <v>0</v>
      </c>
      <c r="U17" s="185">
        <v>0</v>
      </c>
      <c r="V17" s="185">
        <f t="shared" si="2"/>
        <v>0</v>
      </c>
      <c r="W17" s="185">
        <v>0</v>
      </c>
      <c r="X17" s="185">
        <f t="shared" si="3"/>
        <v>0</v>
      </c>
      <c r="Y17" s="185">
        <v>0</v>
      </c>
      <c r="Z17" s="185">
        <f t="shared" si="4"/>
        <v>0</v>
      </c>
      <c r="AA17" s="185">
        <v>100</v>
      </c>
      <c r="AB17" s="185">
        <f t="shared" si="5"/>
        <v>5</v>
      </c>
      <c r="AC17" s="185">
        <v>0</v>
      </c>
      <c r="AD17" s="185">
        <f t="shared" si="6"/>
        <v>0</v>
      </c>
      <c r="AE17" s="185">
        <v>0</v>
      </c>
      <c r="AF17">
        <f t="shared" si="7"/>
        <v>0</v>
      </c>
      <c r="AI17" s="298"/>
      <c r="AJ17" s="140" t="s">
        <v>139</v>
      </c>
      <c r="AK17" s="48">
        <v>0</v>
      </c>
      <c r="AL17" s="48">
        <v>0</v>
      </c>
      <c r="AM17" s="173">
        <v>0</v>
      </c>
      <c r="AN17" s="185">
        <f t="shared" si="9"/>
        <v>0</v>
      </c>
      <c r="AO17" s="173">
        <v>0</v>
      </c>
      <c r="AP17" s="173">
        <v>0</v>
      </c>
      <c r="AQ17" s="153">
        <v>0</v>
      </c>
      <c r="AR17" s="153">
        <v>0</v>
      </c>
      <c r="AS17" s="153">
        <v>0</v>
      </c>
      <c r="AT17" s="153">
        <v>0</v>
      </c>
      <c r="AU17" s="153">
        <v>0</v>
      </c>
      <c r="AV17" s="153">
        <v>0</v>
      </c>
    </row>
    <row r="18" spans="1:48" ht="15.75" customHeight="1">
      <c r="A18" s="311"/>
      <c r="B18" s="26" t="s">
        <v>139</v>
      </c>
      <c r="C18" s="138">
        <v>0</v>
      </c>
      <c r="D18" s="138">
        <v>0</v>
      </c>
      <c r="E18" s="185">
        <f t="shared" si="8"/>
        <v>0</v>
      </c>
      <c r="F18" s="185">
        <v>0</v>
      </c>
      <c r="G18" s="185">
        <v>0</v>
      </c>
      <c r="H18" s="185">
        <v>0</v>
      </c>
      <c r="I18" s="185">
        <v>0</v>
      </c>
      <c r="J18" s="185">
        <v>0</v>
      </c>
      <c r="K18" s="185">
        <v>0</v>
      </c>
      <c r="L18" s="185">
        <v>0</v>
      </c>
      <c r="M18" s="185">
        <v>0</v>
      </c>
      <c r="N18" s="185">
        <v>0</v>
      </c>
      <c r="O18" s="311"/>
      <c r="P18" s="26">
        <v>0</v>
      </c>
      <c r="Q18" s="186">
        <v>0</v>
      </c>
      <c r="R18" s="185">
        <f t="shared" si="0"/>
        <v>0</v>
      </c>
      <c r="S18" s="186">
        <v>0</v>
      </c>
      <c r="T18" s="185">
        <f t="shared" si="1"/>
        <v>0</v>
      </c>
      <c r="U18" s="187">
        <v>0</v>
      </c>
      <c r="V18" s="185">
        <f t="shared" si="2"/>
        <v>0</v>
      </c>
      <c r="W18" s="187">
        <v>0</v>
      </c>
      <c r="X18" s="185">
        <f t="shared" si="3"/>
        <v>0</v>
      </c>
      <c r="Y18" s="187">
        <v>0</v>
      </c>
      <c r="Z18" s="185">
        <f t="shared" si="4"/>
        <v>0</v>
      </c>
      <c r="AA18" s="187">
        <v>0</v>
      </c>
      <c r="AB18" s="185">
        <f t="shared" si="5"/>
        <v>0</v>
      </c>
      <c r="AC18" s="187">
        <v>0</v>
      </c>
      <c r="AD18" s="185">
        <f t="shared" si="6"/>
        <v>0</v>
      </c>
      <c r="AE18" s="187">
        <v>0</v>
      </c>
      <c r="AF18">
        <f t="shared" si="7"/>
        <v>0</v>
      </c>
      <c r="AI18" s="310" t="s">
        <v>104</v>
      </c>
      <c r="AJ18" s="26" t="s">
        <v>12</v>
      </c>
      <c r="AK18" s="138">
        <v>5</v>
      </c>
      <c r="AL18" s="138">
        <v>0</v>
      </c>
      <c r="AM18" s="185">
        <v>47.1</v>
      </c>
      <c r="AN18" s="185">
        <f t="shared" si="9"/>
        <v>42861</v>
      </c>
      <c r="AO18" s="185">
        <v>0</v>
      </c>
      <c r="AP18" s="185">
        <v>0</v>
      </c>
      <c r="AQ18" s="185">
        <v>0</v>
      </c>
      <c r="AR18" s="185">
        <v>0</v>
      </c>
      <c r="AS18" s="185">
        <v>0</v>
      </c>
      <c r="AT18" s="185">
        <v>100</v>
      </c>
      <c r="AU18" s="185">
        <v>0</v>
      </c>
      <c r="AV18" s="185">
        <v>0</v>
      </c>
    </row>
    <row r="19" spans="1:48" ht="15.75" customHeight="1">
      <c r="A19" s="297" t="s">
        <v>105</v>
      </c>
      <c r="B19" s="139" t="s">
        <v>12</v>
      </c>
      <c r="C19" s="35">
        <v>5</v>
      </c>
      <c r="D19" s="35">
        <v>4</v>
      </c>
      <c r="E19" s="152">
        <f t="shared" si="8"/>
        <v>59677.799999999996</v>
      </c>
      <c r="F19" s="152">
        <v>65.58</v>
      </c>
      <c r="G19" s="152">
        <v>0</v>
      </c>
      <c r="H19" s="152">
        <v>100</v>
      </c>
      <c r="I19" s="152">
        <v>0</v>
      </c>
      <c r="J19" s="152">
        <v>100</v>
      </c>
      <c r="K19" s="152">
        <v>11</v>
      </c>
      <c r="L19" s="152">
        <v>88.9</v>
      </c>
      <c r="M19" s="152">
        <v>0</v>
      </c>
      <c r="N19" s="152">
        <v>0</v>
      </c>
      <c r="O19" s="297" t="s">
        <v>105</v>
      </c>
      <c r="P19" s="139">
        <v>9</v>
      </c>
      <c r="Q19" s="152">
        <v>0</v>
      </c>
      <c r="R19" s="185">
        <f t="shared" si="0"/>
        <v>0</v>
      </c>
      <c r="S19" s="152">
        <v>100</v>
      </c>
      <c r="T19" s="185">
        <f t="shared" si="1"/>
        <v>9</v>
      </c>
      <c r="U19" s="152">
        <v>0</v>
      </c>
      <c r="V19" s="185">
        <f t="shared" si="2"/>
        <v>0</v>
      </c>
      <c r="W19" s="152">
        <v>100</v>
      </c>
      <c r="X19" s="185">
        <f t="shared" si="3"/>
        <v>9</v>
      </c>
      <c r="Y19" s="152">
        <v>11</v>
      </c>
      <c r="Z19" s="185">
        <f t="shared" si="4"/>
        <v>0.99</v>
      </c>
      <c r="AA19" s="152">
        <v>88.9</v>
      </c>
      <c r="AB19" s="185">
        <f t="shared" si="5"/>
        <v>8.001</v>
      </c>
      <c r="AC19" s="152">
        <v>0</v>
      </c>
      <c r="AD19" s="185">
        <f t="shared" si="6"/>
        <v>0</v>
      </c>
      <c r="AE19" s="152">
        <v>0</v>
      </c>
      <c r="AF19">
        <f t="shared" si="7"/>
        <v>0</v>
      </c>
      <c r="AI19" s="311"/>
      <c r="AJ19" s="26" t="s">
        <v>139</v>
      </c>
      <c r="AK19" s="138">
        <v>0</v>
      </c>
      <c r="AL19" s="138">
        <v>0</v>
      </c>
      <c r="AM19" s="185">
        <v>0</v>
      </c>
      <c r="AN19" s="185">
        <f t="shared" si="9"/>
        <v>0</v>
      </c>
      <c r="AO19" s="185">
        <v>0</v>
      </c>
      <c r="AP19" s="185">
        <v>0</v>
      </c>
      <c r="AQ19" s="185">
        <v>0</v>
      </c>
      <c r="AR19" s="185">
        <v>0</v>
      </c>
      <c r="AS19" s="185">
        <v>0</v>
      </c>
      <c r="AT19" s="185">
        <v>0</v>
      </c>
      <c r="AU19" s="185">
        <v>0</v>
      </c>
      <c r="AV19" s="185">
        <v>0</v>
      </c>
    </row>
    <row r="20" spans="1:48" ht="15.75" customHeight="1">
      <c r="A20" s="298"/>
      <c r="B20" s="140" t="s">
        <v>139</v>
      </c>
      <c r="C20" s="48">
        <v>0</v>
      </c>
      <c r="D20" s="48">
        <v>0</v>
      </c>
      <c r="E20" s="173">
        <f t="shared" si="8"/>
        <v>0</v>
      </c>
      <c r="F20" s="173">
        <v>0</v>
      </c>
      <c r="G20" s="173">
        <v>0</v>
      </c>
      <c r="H20" s="173">
        <v>0</v>
      </c>
      <c r="I20" s="153">
        <v>0</v>
      </c>
      <c r="J20" s="153">
        <v>0</v>
      </c>
      <c r="K20" s="153">
        <v>0</v>
      </c>
      <c r="L20" s="153">
        <v>0</v>
      </c>
      <c r="M20" s="153">
        <v>0</v>
      </c>
      <c r="N20" s="153">
        <v>0</v>
      </c>
      <c r="O20" s="298"/>
      <c r="P20" s="140">
        <v>0</v>
      </c>
      <c r="Q20" s="173">
        <v>0</v>
      </c>
      <c r="R20" s="185">
        <f t="shared" si="0"/>
        <v>0</v>
      </c>
      <c r="S20" s="173">
        <v>0</v>
      </c>
      <c r="T20" s="185">
        <f t="shared" si="1"/>
        <v>0</v>
      </c>
      <c r="U20" s="153">
        <v>0</v>
      </c>
      <c r="V20" s="185">
        <f t="shared" si="2"/>
        <v>0</v>
      </c>
      <c r="W20" s="153">
        <v>0</v>
      </c>
      <c r="X20" s="185">
        <f t="shared" si="3"/>
        <v>0</v>
      </c>
      <c r="Y20" s="153">
        <v>0</v>
      </c>
      <c r="Z20" s="185">
        <f t="shared" si="4"/>
        <v>0</v>
      </c>
      <c r="AA20" s="153">
        <v>0</v>
      </c>
      <c r="AB20" s="185">
        <f t="shared" si="5"/>
        <v>0</v>
      </c>
      <c r="AC20" s="153">
        <v>0</v>
      </c>
      <c r="AD20" s="185">
        <f t="shared" si="6"/>
        <v>0</v>
      </c>
      <c r="AE20" s="153">
        <v>0</v>
      </c>
      <c r="AF20">
        <f t="shared" si="7"/>
        <v>0</v>
      </c>
      <c r="AI20" s="297" t="s">
        <v>105</v>
      </c>
      <c r="AJ20" s="139" t="s">
        <v>12</v>
      </c>
      <c r="AK20" s="35">
        <v>5</v>
      </c>
      <c r="AL20" s="35">
        <v>4</v>
      </c>
      <c r="AM20" s="152">
        <v>65.58</v>
      </c>
      <c r="AN20" s="185">
        <f t="shared" si="9"/>
        <v>59677.799999999996</v>
      </c>
      <c r="AO20" s="152">
        <v>0</v>
      </c>
      <c r="AP20" s="152">
        <v>100</v>
      </c>
      <c r="AQ20" s="152">
        <v>0</v>
      </c>
      <c r="AR20" s="152">
        <v>100</v>
      </c>
      <c r="AS20" s="152">
        <v>11</v>
      </c>
      <c r="AT20" s="152">
        <v>88.9</v>
      </c>
      <c r="AU20" s="152">
        <v>0</v>
      </c>
      <c r="AV20" s="152">
        <v>0</v>
      </c>
    </row>
    <row r="21" spans="1:48" ht="15.75" customHeight="1">
      <c r="A21" s="310" t="s">
        <v>106</v>
      </c>
      <c r="B21" s="26" t="s">
        <v>12</v>
      </c>
      <c r="C21" s="138">
        <v>8</v>
      </c>
      <c r="D21" s="138">
        <v>1</v>
      </c>
      <c r="E21" s="185">
        <f t="shared" si="8"/>
        <v>124822.88</v>
      </c>
      <c r="F21" s="185">
        <v>85.73</v>
      </c>
      <c r="G21" s="185">
        <v>0</v>
      </c>
      <c r="H21" s="185">
        <v>100</v>
      </c>
      <c r="I21" s="185">
        <v>0</v>
      </c>
      <c r="J21" s="185">
        <v>100</v>
      </c>
      <c r="K21" s="185">
        <v>0</v>
      </c>
      <c r="L21" s="185">
        <v>77.8</v>
      </c>
      <c r="M21" s="185">
        <v>11.1</v>
      </c>
      <c r="N21" s="185">
        <v>11.1</v>
      </c>
      <c r="O21" s="310" t="s">
        <v>106</v>
      </c>
      <c r="P21" s="26">
        <v>9</v>
      </c>
      <c r="Q21" s="185">
        <v>0</v>
      </c>
      <c r="R21" s="185">
        <f t="shared" si="0"/>
        <v>0</v>
      </c>
      <c r="S21" s="185">
        <v>100</v>
      </c>
      <c r="T21" s="185">
        <f t="shared" si="1"/>
        <v>9</v>
      </c>
      <c r="U21" s="185">
        <v>0</v>
      </c>
      <c r="V21" s="185">
        <f t="shared" si="2"/>
        <v>0</v>
      </c>
      <c r="W21" s="185">
        <v>100</v>
      </c>
      <c r="X21" s="185">
        <f t="shared" si="3"/>
        <v>9</v>
      </c>
      <c r="Y21" s="185">
        <v>0</v>
      </c>
      <c r="Z21" s="185">
        <f t="shared" si="4"/>
        <v>0</v>
      </c>
      <c r="AA21" s="185">
        <v>77.8</v>
      </c>
      <c r="AB21" s="185">
        <f t="shared" si="5"/>
        <v>7.001999999999999</v>
      </c>
      <c r="AC21" s="185">
        <v>11.1</v>
      </c>
      <c r="AD21" s="185">
        <f t="shared" si="6"/>
        <v>0.9989999999999999</v>
      </c>
      <c r="AE21" s="185">
        <v>0</v>
      </c>
      <c r="AF21">
        <f t="shared" si="7"/>
        <v>0</v>
      </c>
      <c r="AI21" s="298"/>
      <c r="AJ21" s="140" t="s">
        <v>139</v>
      </c>
      <c r="AK21" s="48">
        <v>0</v>
      </c>
      <c r="AL21" s="48">
        <v>0</v>
      </c>
      <c r="AM21" s="173">
        <v>0</v>
      </c>
      <c r="AN21" s="185">
        <f t="shared" si="9"/>
        <v>0</v>
      </c>
      <c r="AO21" s="173">
        <v>0</v>
      </c>
      <c r="AP21" s="173">
        <v>0</v>
      </c>
      <c r="AQ21" s="153">
        <v>0</v>
      </c>
      <c r="AR21" s="153">
        <v>0</v>
      </c>
      <c r="AS21" s="153">
        <v>0</v>
      </c>
      <c r="AT21" s="153">
        <v>0</v>
      </c>
      <c r="AU21" s="153">
        <v>0</v>
      </c>
      <c r="AV21" s="153">
        <v>0</v>
      </c>
    </row>
    <row r="22" spans="1:48" ht="15.75" customHeight="1">
      <c r="A22" s="311"/>
      <c r="B22" s="26" t="s">
        <v>139</v>
      </c>
      <c r="C22" s="138">
        <v>0</v>
      </c>
      <c r="D22" s="138">
        <v>0</v>
      </c>
      <c r="E22" s="185">
        <f t="shared" si="8"/>
        <v>0</v>
      </c>
      <c r="F22" s="185">
        <v>0</v>
      </c>
      <c r="G22" s="185">
        <v>0</v>
      </c>
      <c r="H22" s="185">
        <v>0</v>
      </c>
      <c r="I22" s="185">
        <v>0</v>
      </c>
      <c r="J22" s="185">
        <v>0</v>
      </c>
      <c r="K22" s="185">
        <v>0</v>
      </c>
      <c r="L22" s="185">
        <v>0</v>
      </c>
      <c r="M22" s="185">
        <v>0</v>
      </c>
      <c r="N22" s="185">
        <v>0</v>
      </c>
      <c r="O22" s="311"/>
      <c r="P22" s="26">
        <v>0</v>
      </c>
      <c r="Q22" s="186">
        <v>0</v>
      </c>
      <c r="R22" s="185">
        <f t="shared" si="0"/>
        <v>0</v>
      </c>
      <c r="S22" s="186">
        <v>0</v>
      </c>
      <c r="T22" s="185">
        <f t="shared" si="1"/>
        <v>0</v>
      </c>
      <c r="U22" s="187">
        <v>0</v>
      </c>
      <c r="V22" s="185">
        <f t="shared" si="2"/>
        <v>0</v>
      </c>
      <c r="W22" s="187">
        <v>0</v>
      </c>
      <c r="X22" s="185">
        <f t="shared" si="3"/>
        <v>0</v>
      </c>
      <c r="Y22" s="187">
        <v>0</v>
      </c>
      <c r="Z22" s="185">
        <f t="shared" si="4"/>
        <v>0</v>
      </c>
      <c r="AA22" s="187">
        <v>0</v>
      </c>
      <c r="AB22" s="185">
        <f t="shared" si="5"/>
        <v>0</v>
      </c>
      <c r="AC22" s="187">
        <v>0</v>
      </c>
      <c r="AD22" s="185">
        <f t="shared" si="6"/>
        <v>0</v>
      </c>
      <c r="AE22" s="187">
        <v>0</v>
      </c>
      <c r="AF22">
        <f t="shared" si="7"/>
        <v>0</v>
      </c>
      <c r="AI22" s="310" t="s">
        <v>106</v>
      </c>
      <c r="AJ22" s="26" t="s">
        <v>12</v>
      </c>
      <c r="AK22" s="138">
        <v>8</v>
      </c>
      <c r="AL22" s="138">
        <v>1</v>
      </c>
      <c r="AM22" s="185">
        <v>85.73</v>
      </c>
      <c r="AN22" s="185">
        <f t="shared" si="9"/>
        <v>124822.88</v>
      </c>
      <c r="AO22" s="185">
        <v>0</v>
      </c>
      <c r="AP22" s="185">
        <v>100</v>
      </c>
      <c r="AQ22" s="185">
        <v>0</v>
      </c>
      <c r="AR22" s="185">
        <v>100</v>
      </c>
      <c r="AS22" s="185">
        <v>0</v>
      </c>
      <c r="AT22" s="185">
        <v>77.8</v>
      </c>
      <c r="AU22" s="185">
        <v>11.1</v>
      </c>
      <c r="AV22" s="185">
        <v>0</v>
      </c>
    </row>
    <row r="23" spans="1:48" ht="15.75" customHeight="1">
      <c r="A23" s="297" t="s">
        <v>107</v>
      </c>
      <c r="B23" s="139" t="s">
        <v>12</v>
      </c>
      <c r="C23" s="35">
        <v>4</v>
      </c>
      <c r="D23" s="35">
        <v>1</v>
      </c>
      <c r="E23" s="152">
        <f t="shared" si="8"/>
        <v>86559.2</v>
      </c>
      <c r="F23" s="152">
        <v>118.9</v>
      </c>
      <c r="G23" s="152">
        <v>100</v>
      </c>
      <c r="H23" s="152">
        <v>0</v>
      </c>
      <c r="I23" s="152">
        <v>100</v>
      </c>
      <c r="J23" s="152">
        <v>0</v>
      </c>
      <c r="K23" s="152">
        <v>0</v>
      </c>
      <c r="L23" s="152">
        <v>80</v>
      </c>
      <c r="M23" s="152">
        <v>20</v>
      </c>
      <c r="N23" s="152">
        <v>0</v>
      </c>
      <c r="O23" s="297" t="s">
        <v>107</v>
      </c>
      <c r="P23" s="139">
        <v>5</v>
      </c>
      <c r="Q23" s="152">
        <v>100</v>
      </c>
      <c r="R23" s="185">
        <f t="shared" si="0"/>
        <v>5</v>
      </c>
      <c r="S23" s="152">
        <v>0</v>
      </c>
      <c r="T23" s="185">
        <f t="shared" si="1"/>
        <v>0</v>
      </c>
      <c r="U23" s="152">
        <v>100</v>
      </c>
      <c r="V23" s="185">
        <f t="shared" si="2"/>
        <v>5</v>
      </c>
      <c r="W23" s="152">
        <v>0</v>
      </c>
      <c r="X23" s="185">
        <f t="shared" si="3"/>
        <v>0</v>
      </c>
      <c r="Y23" s="152">
        <v>0</v>
      </c>
      <c r="Z23" s="185">
        <f t="shared" si="4"/>
        <v>0</v>
      </c>
      <c r="AA23" s="152">
        <v>80</v>
      </c>
      <c r="AB23" s="185">
        <f t="shared" si="5"/>
        <v>4</v>
      </c>
      <c r="AC23" s="152">
        <v>20</v>
      </c>
      <c r="AD23" s="185">
        <f t="shared" si="6"/>
        <v>1</v>
      </c>
      <c r="AE23" s="152">
        <v>0</v>
      </c>
      <c r="AF23">
        <f t="shared" si="7"/>
        <v>0</v>
      </c>
      <c r="AI23" s="311"/>
      <c r="AJ23" s="26" t="s">
        <v>139</v>
      </c>
      <c r="AK23" s="138">
        <v>0</v>
      </c>
      <c r="AL23" s="138">
        <v>0</v>
      </c>
      <c r="AM23" s="185">
        <v>0</v>
      </c>
      <c r="AN23" s="185">
        <f t="shared" si="9"/>
        <v>0</v>
      </c>
      <c r="AO23" s="185">
        <v>0</v>
      </c>
      <c r="AP23" s="185">
        <v>0</v>
      </c>
      <c r="AQ23" s="185">
        <v>0</v>
      </c>
      <c r="AR23" s="185">
        <v>0</v>
      </c>
      <c r="AS23" s="185">
        <v>0</v>
      </c>
      <c r="AT23" s="185">
        <v>0</v>
      </c>
      <c r="AU23" s="185">
        <v>0</v>
      </c>
      <c r="AV23" s="185">
        <v>0</v>
      </c>
    </row>
    <row r="24" spans="1:48" ht="15.75" customHeight="1" thickBot="1">
      <c r="A24" s="281"/>
      <c r="B24" s="7" t="s">
        <v>139</v>
      </c>
      <c r="C24" s="52">
        <v>0</v>
      </c>
      <c r="D24" s="52">
        <v>0</v>
      </c>
      <c r="E24" s="166">
        <f t="shared" si="8"/>
        <v>0</v>
      </c>
      <c r="F24" s="166">
        <v>0</v>
      </c>
      <c r="G24" s="166">
        <v>0</v>
      </c>
      <c r="H24" s="166">
        <v>0</v>
      </c>
      <c r="I24" s="166">
        <v>0</v>
      </c>
      <c r="J24" s="166">
        <v>0</v>
      </c>
      <c r="K24" s="166">
        <v>0</v>
      </c>
      <c r="L24" s="166">
        <v>0</v>
      </c>
      <c r="M24" s="166">
        <v>0</v>
      </c>
      <c r="N24" s="166">
        <v>0</v>
      </c>
      <c r="O24" s="298"/>
      <c r="P24" s="140">
        <v>0</v>
      </c>
      <c r="Q24" s="173">
        <v>0</v>
      </c>
      <c r="R24" s="185">
        <f t="shared" si="0"/>
        <v>0</v>
      </c>
      <c r="S24" s="173">
        <v>0</v>
      </c>
      <c r="T24" s="185">
        <f t="shared" si="1"/>
        <v>0</v>
      </c>
      <c r="U24" s="173">
        <v>0</v>
      </c>
      <c r="V24" s="185">
        <f t="shared" si="2"/>
        <v>0</v>
      </c>
      <c r="W24" s="173">
        <v>0</v>
      </c>
      <c r="X24" s="185">
        <f t="shared" si="3"/>
        <v>0</v>
      </c>
      <c r="Y24" s="173">
        <v>0</v>
      </c>
      <c r="Z24" s="185">
        <f t="shared" si="4"/>
        <v>0</v>
      </c>
      <c r="AA24" s="173">
        <v>0</v>
      </c>
      <c r="AB24" s="185">
        <f t="shared" si="5"/>
        <v>0</v>
      </c>
      <c r="AC24" s="173">
        <v>0</v>
      </c>
      <c r="AD24" s="185">
        <f t="shared" si="6"/>
        <v>0</v>
      </c>
      <c r="AE24" s="173">
        <v>0</v>
      </c>
      <c r="AF24">
        <f t="shared" si="7"/>
        <v>0</v>
      </c>
      <c r="AI24" s="297" t="s">
        <v>107</v>
      </c>
      <c r="AJ24" s="139" t="s">
        <v>12</v>
      </c>
      <c r="AK24" s="35">
        <v>4</v>
      </c>
      <c r="AL24" s="35">
        <v>1</v>
      </c>
      <c r="AM24" s="152">
        <v>118.9</v>
      </c>
      <c r="AN24" s="185">
        <f t="shared" si="9"/>
        <v>86559.2</v>
      </c>
      <c r="AO24" s="152">
        <v>100</v>
      </c>
      <c r="AP24" s="152">
        <v>0</v>
      </c>
      <c r="AQ24" s="152">
        <v>100</v>
      </c>
      <c r="AR24" s="152">
        <v>0</v>
      </c>
      <c r="AS24" s="152">
        <v>0</v>
      </c>
      <c r="AT24" s="152">
        <v>80</v>
      </c>
      <c r="AU24" s="152">
        <v>20</v>
      </c>
      <c r="AV24" s="152">
        <v>0</v>
      </c>
    </row>
    <row r="25" spans="1:48" ht="15.75" customHeight="1" thickBot="1" thickTop="1">
      <c r="A25" s="26"/>
      <c r="B25" s="26"/>
      <c r="C25" s="89"/>
      <c r="D25" s="89"/>
      <c r="E25" s="89"/>
      <c r="F25" s="89"/>
      <c r="G25" s="89"/>
      <c r="H25" s="89"/>
      <c r="I25" s="24"/>
      <c r="J25" s="24"/>
      <c r="K25" s="24"/>
      <c r="L25" s="24"/>
      <c r="M25" s="24"/>
      <c r="N25" s="24"/>
      <c r="O25" s="26"/>
      <c r="P25" s="26"/>
      <c r="Q25" s="89"/>
      <c r="R25" s="89"/>
      <c r="S25" s="89"/>
      <c r="T25" s="89"/>
      <c r="U25" s="24"/>
      <c r="V25" s="24"/>
      <c r="W25" s="24"/>
      <c r="X25" s="24"/>
      <c r="Y25" s="24"/>
      <c r="Z25" s="24"/>
      <c r="AA25" s="24"/>
      <c r="AB25" s="24"/>
      <c r="AC25" s="24"/>
      <c r="AD25" s="24"/>
      <c r="AE25" s="24"/>
      <c r="AI25" s="281"/>
      <c r="AJ25" s="7" t="s">
        <v>139</v>
      </c>
      <c r="AK25" s="52">
        <v>0</v>
      </c>
      <c r="AL25" s="52">
        <v>0</v>
      </c>
      <c r="AM25" s="166">
        <v>0</v>
      </c>
      <c r="AN25" s="185">
        <f t="shared" si="9"/>
        <v>0</v>
      </c>
      <c r="AO25" s="166">
        <v>0</v>
      </c>
      <c r="AP25" s="166">
        <v>0</v>
      </c>
      <c r="AQ25" s="166">
        <v>0</v>
      </c>
      <c r="AR25" s="166">
        <v>0</v>
      </c>
      <c r="AS25" s="166">
        <v>0</v>
      </c>
      <c r="AT25" s="166">
        <v>0</v>
      </c>
      <c r="AU25" s="166">
        <v>0</v>
      </c>
      <c r="AV25" s="166">
        <v>0</v>
      </c>
    </row>
    <row r="26" spans="1:48" ht="15.75" customHeight="1" thickTop="1">
      <c r="A26" s="285">
        <v>96</v>
      </c>
      <c r="B26" s="285"/>
      <c r="C26" s="285"/>
      <c r="D26" s="285"/>
      <c r="E26" s="285"/>
      <c r="F26" s="285"/>
      <c r="G26" s="285"/>
      <c r="H26" s="285"/>
      <c r="I26" s="285"/>
      <c r="J26" s="285"/>
      <c r="K26" s="285"/>
      <c r="L26" s="285"/>
      <c r="M26" s="285"/>
      <c r="N26" s="285"/>
      <c r="O26" s="26"/>
      <c r="P26" s="26"/>
      <c r="Q26" s="89"/>
      <c r="R26" s="89"/>
      <c r="S26" s="89"/>
      <c r="T26" s="89"/>
      <c r="U26" s="24"/>
      <c r="V26" s="24"/>
      <c r="W26" s="24"/>
      <c r="X26" s="24"/>
      <c r="Y26" s="24"/>
      <c r="Z26" s="24"/>
      <c r="AA26" s="24"/>
      <c r="AB26" s="24"/>
      <c r="AC26" s="24"/>
      <c r="AD26" s="24"/>
      <c r="AE26" s="24"/>
      <c r="AI26" s="26"/>
      <c r="AJ26" s="26"/>
      <c r="AK26" s="89"/>
      <c r="AL26" s="89"/>
      <c r="AM26" s="89"/>
      <c r="AN26" s="89"/>
      <c r="AO26" s="89"/>
      <c r="AP26" s="89"/>
      <c r="AQ26" s="24"/>
      <c r="AR26" s="24"/>
      <c r="AS26" s="24"/>
      <c r="AT26" s="24"/>
      <c r="AU26" s="24"/>
      <c r="AV26" s="24"/>
    </row>
    <row r="27" spans="1:48" ht="21" customHeight="1">
      <c r="A27" s="265" t="s">
        <v>264</v>
      </c>
      <c r="B27" s="265"/>
      <c r="C27" s="265"/>
      <c r="D27" s="265"/>
      <c r="E27" s="265"/>
      <c r="F27" s="265"/>
      <c r="G27" s="265"/>
      <c r="H27" s="265"/>
      <c r="I27" s="265"/>
      <c r="J27" s="265"/>
      <c r="K27" s="265"/>
      <c r="L27" s="265"/>
      <c r="M27" s="265"/>
      <c r="N27" s="265"/>
      <c r="O27" s="265" t="s">
        <v>13</v>
      </c>
      <c r="P27" s="265"/>
      <c r="Q27" s="265"/>
      <c r="R27" s="265"/>
      <c r="S27" s="265"/>
      <c r="T27" s="265"/>
      <c r="U27" s="265"/>
      <c r="V27" s="265"/>
      <c r="W27" s="265"/>
      <c r="X27" s="265"/>
      <c r="Y27" s="265"/>
      <c r="Z27" s="265"/>
      <c r="AA27" s="265"/>
      <c r="AB27" s="265"/>
      <c r="AC27" s="265"/>
      <c r="AD27" s="265"/>
      <c r="AE27" s="265"/>
      <c r="AI27" s="26"/>
      <c r="AJ27" s="26"/>
      <c r="AK27" s="89"/>
      <c r="AL27" s="89"/>
      <c r="AM27" s="89"/>
      <c r="AN27" s="89"/>
      <c r="AO27" s="89"/>
      <c r="AP27" s="89"/>
      <c r="AQ27" s="24"/>
      <c r="AR27" s="24"/>
      <c r="AS27" s="24"/>
      <c r="AT27" s="24"/>
      <c r="AU27" s="24"/>
      <c r="AV27" s="24"/>
    </row>
    <row r="28" spans="1:48" ht="45.75" customHeight="1" thickBot="1">
      <c r="A28" s="266" t="s">
        <v>253</v>
      </c>
      <c r="B28" s="266"/>
      <c r="C28" s="266"/>
      <c r="D28" s="266"/>
      <c r="E28" s="266"/>
      <c r="F28" s="266"/>
      <c r="G28" s="266"/>
      <c r="H28" s="266"/>
      <c r="I28" s="266"/>
      <c r="J28" s="266"/>
      <c r="K28" s="266"/>
      <c r="L28" s="266"/>
      <c r="M28" s="266"/>
      <c r="N28" s="266"/>
      <c r="O28" s="266" t="s">
        <v>14</v>
      </c>
      <c r="P28" s="266"/>
      <c r="Q28" s="266"/>
      <c r="R28" s="266"/>
      <c r="S28" s="266"/>
      <c r="T28" s="266"/>
      <c r="U28" s="266"/>
      <c r="V28" s="266"/>
      <c r="W28" s="266"/>
      <c r="X28" s="266"/>
      <c r="Y28" s="266"/>
      <c r="Z28" s="266"/>
      <c r="AA28" s="266"/>
      <c r="AB28" s="266"/>
      <c r="AC28" s="266"/>
      <c r="AD28" s="266"/>
      <c r="AE28" s="266"/>
      <c r="AI28" s="265" t="s">
        <v>13</v>
      </c>
      <c r="AJ28" s="265"/>
      <c r="AK28" s="265"/>
      <c r="AL28" s="265"/>
      <c r="AM28" s="265"/>
      <c r="AN28" s="265"/>
      <c r="AO28" s="265"/>
      <c r="AP28" s="265"/>
      <c r="AQ28" s="265"/>
      <c r="AR28" s="265"/>
      <c r="AS28" s="265"/>
      <c r="AT28" s="265"/>
      <c r="AU28" s="265"/>
      <c r="AV28" s="265"/>
    </row>
    <row r="29" spans="1:48" ht="15.75" customHeight="1" thickBot="1" thickTop="1">
      <c r="A29" s="90" t="s">
        <v>113</v>
      </c>
      <c r="B29" s="280" t="s">
        <v>281</v>
      </c>
      <c r="C29" s="289" t="s">
        <v>15</v>
      </c>
      <c r="D29" s="289"/>
      <c r="E29" s="274" t="s">
        <v>250</v>
      </c>
      <c r="F29" s="274" t="s">
        <v>16</v>
      </c>
      <c r="G29" s="289" t="s">
        <v>17</v>
      </c>
      <c r="H29" s="289"/>
      <c r="I29" s="289" t="s">
        <v>23</v>
      </c>
      <c r="J29" s="289"/>
      <c r="K29" s="289" t="s">
        <v>24</v>
      </c>
      <c r="L29" s="289"/>
      <c r="M29" s="289"/>
      <c r="N29" s="289"/>
      <c r="O29" s="90" t="s">
        <v>113</v>
      </c>
      <c r="P29" s="280" t="s">
        <v>281</v>
      </c>
      <c r="Q29" s="289" t="s">
        <v>17</v>
      </c>
      <c r="R29" s="289"/>
      <c r="S29" s="289"/>
      <c r="T29" s="19"/>
      <c r="U29" s="289" t="s">
        <v>23</v>
      </c>
      <c r="V29" s="289"/>
      <c r="W29" s="289"/>
      <c r="X29" s="19"/>
      <c r="Y29" s="289" t="s">
        <v>24</v>
      </c>
      <c r="Z29" s="289"/>
      <c r="AA29" s="289"/>
      <c r="AB29" s="289"/>
      <c r="AC29" s="289"/>
      <c r="AD29" s="289"/>
      <c r="AE29" s="289"/>
      <c r="AI29" s="266" t="s">
        <v>14</v>
      </c>
      <c r="AJ29" s="266"/>
      <c r="AK29" s="266"/>
      <c r="AL29" s="266"/>
      <c r="AM29" s="266"/>
      <c r="AN29" s="266"/>
      <c r="AO29" s="266"/>
      <c r="AP29" s="266"/>
      <c r="AQ29" s="266"/>
      <c r="AR29" s="266"/>
      <c r="AS29" s="266"/>
      <c r="AT29" s="266"/>
      <c r="AU29" s="266"/>
      <c r="AV29" s="266"/>
    </row>
    <row r="30" spans="1:48" ht="32.25" customHeight="1" thickBot="1" thickTop="1">
      <c r="A30" s="7"/>
      <c r="B30" s="281"/>
      <c r="C30" s="11" t="s">
        <v>25</v>
      </c>
      <c r="D30" s="11" t="s">
        <v>26</v>
      </c>
      <c r="E30" s="275"/>
      <c r="F30" s="275"/>
      <c r="G30" s="11" t="s">
        <v>27</v>
      </c>
      <c r="H30" s="11" t="s">
        <v>28</v>
      </c>
      <c r="I30" s="11" t="s">
        <v>29</v>
      </c>
      <c r="J30" s="11" t="s">
        <v>30</v>
      </c>
      <c r="K30" s="11" t="s">
        <v>36</v>
      </c>
      <c r="L30" s="11" t="s">
        <v>41</v>
      </c>
      <c r="M30" s="11" t="s">
        <v>38</v>
      </c>
      <c r="N30" s="11" t="s">
        <v>39</v>
      </c>
      <c r="O30" s="7"/>
      <c r="P30" s="281"/>
      <c r="Q30" s="11" t="s">
        <v>27</v>
      </c>
      <c r="R30" s="11"/>
      <c r="S30" s="11" t="s">
        <v>28</v>
      </c>
      <c r="T30" s="11"/>
      <c r="U30" s="11" t="s">
        <v>29</v>
      </c>
      <c r="V30" s="11"/>
      <c r="W30" s="11" t="s">
        <v>30</v>
      </c>
      <c r="X30" s="11"/>
      <c r="Y30" s="11" t="s">
        <v>36</v>
      </c>
      <c r="Z30" s="11"/>
      <c r="AA30" s="11" t="s">
        <v>37</v>
      </c>
      <c r="AB30" s="11"/>
      <c r="AC30" s="11" t="s">
        <v>38</v>
      </c>
      <c r="AD30" s="11"/>
      <c r="AE30" s="11" t="s">
        <v>39</v>
      </c>
      <c r="AI30" s="90" t="s">
        <v>113</v>
      </c>
      <c r="AJ30" s="280" t="s">
        <v>281</v>
      </c>
      <c r="AK30" s="289" t="s">
        <v>15</v>
      </c>
      <c r="AL30" s="289"/>
      <c r="AM30" s="274" t="s">
        <v>16</v>
      </c>
      <c r="AN30" s="91"/>
      <c r="AO30" s="289" t="s">
        <v>17</v>
      </c>
      <c r="AP30" s="289"/>
      <c r="AQ30" s="289" t="s">
        <v>23</v>
      </c>
      <c r="AR30" s="289"/>
      <c r="AS30" s="289" t="s">
        <v>24</v>
      </c>
      <c r="AT30" s="289"/>
      <c r="AU30" s="289"/>
      <c r="AV30" s="289"/>
    </row>
    <row r="31" spans="1:48" ht="15.75" customHeight="1" thickBot="1" thickTop="1">
      <c r="A31" s="299" t="s">
        <v>108</v>
      </c>
      <c r="B31" s="26" t="s">
        <v>12</v>
      </c>
      <c r="C31" s="138">
        <v>5</v>
      </c>
      <c r="D31" s="138">
        <v>0</v>
      </c>
      <c r="E31" s="185">
        <f aca="true" t="shared" si="10" ref="E31:E40">F31*C31*182</f>
        <v>324888.2</v>
      </c>
      <c r="F31" s="185">
        <v>357.02</v>
      </c>
      <c r="G31" s="185">
        <v>0</v>
      </c>
      <c r="H31" s="185">
        <v>0</v>
      </c>
      <c r="I31" s="185">
        <v>0</v>
      </c>
      <c r="J31" s="185">
        <v>0</v>
      </c>
      <c r="K31" s="185">
        <v>20</v>
      </c>
      <c r="L31" s="185">
        <v>80</v>
      </c>
      <c r="M31" s="185">
        <v>0</v>
      </c>
      <c r="N31" s="185">
        <v>0</v>
      </c>
      <c r="O31" s="299" t="s">
        <v>108</v>
      </c>
      <c r="P31" s="26">
        <v>5</v>
      </c>
      <c r="Q31" s="185">
        <v>0</v>
      </c>
      <c r="R31" s="185">
        <f aca="true" t="shared" si="11" ref="R31:R47">Q31*P31/100</f>
        <v>0</v>
      </c>
      <c r="S31" s="185">
        <v>0</v>
      </c>
      <c r="T31" s="185">
        <f aca="true" t="shared" si="12" ref="T31:T47">S31*P31/100</f>
        <v>0</v>
      </c>
      <c r="U31" s="185">
        <v>0</v>
      </c>
      <c r="V31" s="185">
        <f aca="true" t="shared" si="13" ref="V31:V47">U31*P31/100</f>
        <v>0</v>
      </c>
      <c r="W31" s="185">
        <v>0</v>
      </c>
      <c r="X31" s="185">
        <f aca="true" t="shared" si="14" ref="X31:X47">W31*P31/100</f>
        <v>0</v>
      </c>
      <c r="Y31" s="185">
        <v>20</v>
      </c>
      <c r="Z31" s="185">
        <f aca="true" t="shared" si="15" ref="Z31:Z47">Y31*P31/100</f>
        <v>1</v>
      </c>
      <c r="AA31" s="185">
        <v>80</v>
      </c>
      <c r="AB31" s="185">
        <f aca="true" t="shared" si="16" ref="AB31:AB47">AA31*P31/100</f>
        <v>4</v>
      </c>
      <c r="AC31" s="185">
        <v>0</v>
      </c>
      <c r="AD31" s="185">
        <f aca="true" t="shared" si="17" ref="AD31:AD47">AC31*P31/100</f>
        <v>0</v>
      </c>
      <c r="AE31" s="185">
        <v>0</v>
      </c>
      <c r="AF31">
        <f aca="true" t="shared" si="18" ref="AF31:AF47">AE31*P31/100</f>
        <v>0</v>
      </c>
      <c r="AI31" s="7"/>
      <c r="AJ31" s="281"/>
      <c r="AK31" s="11" t="s">
        <v>25</v>
      </c>
      <c r="AL31" s="11" t="s">
        <v>26</v>
      </c>
      <c r="AM31" s="275"/>
      <c r="AN31" s="11"/>
      <c r="AO31" s="11" t="s">
        <v>27</v>
      </c>
      <c r="AP31" s="11" t="s">
        <v>28</v>
      </c>
      <c r="AQ31" s="11" t="s">
        <v>29</v>
      </c>
      <c r="AR31" s="11" t="s">
        <v>30</v>
      </c>
      <c r="AS31" s="11" t="s">
        <v>36</v>
      </c>
      <c r="AT31" s="11" t="s">
        <v>41</v>
      </c>
      <c r="AU31" s="11" t="s">
        <v>38</v>
      </c>
      <c r="AV31" s="11" t="s">
        <v>39</v>
      </c>
    </row>
    <row r="32" spans="1:48" ht="15.75" customHeight="1" thickTop="1">
      <c r="A32" s="299"/>
      <c r="B32" s="26" t="s">
        <v>139</v>
      </c>
      <c r="C32" s="138">
        <v>1</v>
      </c>
      <c r="D32" s="138">
        <v>0</v>
      </c>
      <c r="E32" s="185">
        <f t="shared" si="10"/>
        <v>3276</v>
      </c>
      <c r="F32" s="185">
        <v>18</v>
      </c>
      <c r="G32" s="185">
        <v>0</v>
      </c>
      <c r="H32" s="185">
        <v>0</v>
      </c>
      <c r="I32" s="185">
        <v>0</v>
      </c>
      <c r="J32" s="185">
        <v>0</v>
      </c>
      <c r="K32" s="185">
        <v>0</v>
      </c>
      <c r="L32" s="185">
        <v>100</v>
      </c>
      <c r="M32" s="185">
        <v>0</v>
      </c>
      <c r="N32" s="185">
        <v>0</v>
      </c>
      <c r="O32" s="299"/>
      <c r="P32" s="26">
        <v>1</v>
      </c>
      <c r="Q32" s="185">
        <v>0</v>
      </c>
      <c r="R32" s="185">
        <f t="shared" si="11"/>
        <v>0</v>
      </c>
      <c r="S32" s="185">
        <v>0</v>
      </c>
      <c r="T32" s="185">
        <f t="shared" si="12"/>
        <v>0</v>
      </c>
      <c r="U32" s="185">
        <v>0</v>
      </c>
      <c r="V32" s="185">
        <f t="shared" si="13"/>
        <v>0</v>
      </c>
      <c r="W32" s="185">
        <v>0</v>
      </c>
      <c r="X32" s="185">
        <f t="shared" si="14"/>
        <v>0</v>
      </c>
      <c r="Y32" s="185">
        <v>0</v>
      </c>
      <c r="Z32" s="185">
        <f t="shared" si="15"/>
        <v>0</v>
      </c>
      <c r="AA32" s="185">
        <v>100</v>
      </c>
      <c r="AB32" s="185">
        <f t="shared" si="16"/>
        <v>1</v>
      </c>
      <c r="AC32" s="185">
        <v>0</v>
      </c>
      <c r="AD32" s="185">
        <f t="shared" si="17"/>
        <v>0</v>
      </c>
      <c r="AE32" s="185">
        <v>0</v>
      </c>
      <c r="AF32">
        <f t="shared" si="18"/>
        <v>0</v>
      </c>
      <c r="AI32" s="299" t="s">
        <v>108</v>
      </c>
      <c r="AJ32" s="26" t="s">
        <v>12</v>
      </c>
      <c r="AK32" s="138">
        <v>5</v>
      </c>
      <c r="AL32" s="138">
        <v>0</v>
      </c>
      <c r="AM32" s="185">
        <v>357.02</v>
      </c>
      <c r="AN32" s="185">
        <f aca="true" t="shared" si="19" ref="AN32:AN48">AM32*AK32*182</f>
        <v>324888.2</v>
      </c>
      <c r="AO32" s="185">
        <v>0</v>
      </c>
      <c r="AP32" s="185">
        <v>0</v>
      </c>
      <c r="AQ32" s="185">
        <v>0</v>
      </c>
      <c r="AR32" s="185">
        <v>0</v>
      </c>
      <c r="AS32" s="185">
        <v>20</v>
      </c>
      <c r="AT32" s="185">
        <v>80</v>
      </c>
      <c r="AU32" s="185">
        <v>0</v>
      </c>
      <c r="AV32" s="185">
        <v>0</v>
      </c>
    </row>
    <row r="33" spans="1:48" ht="15.75" customHeight="1">
      <c r="A33" s="297" t="s">
        <v>109</v>
      </c>
      <c r="B33" s="139" t="s">
        <v>12</v>
      </c>
      <c r="C33" s="35">
        <v>2</v>
      </c>
      <c r="D33" s="35">
        <v>2</v>
      </c>
      <c r="E33" s="152">
        <f t="shared" si="10"/>
        <v>12812.800000000001</v>
      </c>
      <c r="F33" s="152">
        <v>35.2</v>
      </c>
      <c r="G33" s="152">
        <v>100</v>
      </c>
      <c r="H33" s="152">
        <v>0</v>
      </c>
      <c r="I33" s="152">
        <v>100</v>
      </c>
      <c r="J33" s="152">
        <v>0</v>
      </c>
      <c r="K33" s="152">
        <v>0</v>
      </c>
      <c r="L33" s="152">
        <v>100</v>
      </c>
      <c r="M33" s="152">
        <v>0</v>
      </c>
      <c r="N33" s="152">
        <v>0</v>
      </c>
      <c r="O33" s="297" t="s">
        <v>109</v>
      </c>
      <c r="P33" s="139">
        <v>4</v>
      </c>
      <c r="Q33" s="152">
        <v>100</v>
      </c>
      <c r="R33" s="185">
        <f t="shared" si="11"/>
        <v>4</v>
      </c>
      <c r="S33" s="152">
        <v>0</v>
      </c>
      <c r="T33" s="185">
        <f t="shared" si="12"/>
        <v>0</v>
      </c>
      <c r="U33" s="152">
        <v>100</v>
      </c>
      <c r="V33" s="185">
        <f t="shared" si="13"/>
        <v>4</v>
      </c>
      <c r="W33" s="152">
        <v>0</v>
      </c>
      <c r="X33" s="185">
        <f t="shared" si="14"/>
        <v>0</v>
      </c>
      <c r="Y33" s="152">
        <v>0</v>
      </c>
      <c r="Z33" s="185">
        <f t="shared" si="15"/>
        <v>0</v>
      </c>
      <c r="AA33" s="152">
        <v>100</v>
      </c>
      <c r="AB33" s="185">
        <f t="shared" si="16"/>
        <v>4</v>
      </c>
      <c r="AC33" s="152">
        <v>0</v>
      </c>
      <c r="AD33" s="185">
        <f t="shared" si="17"/>
        <v>0</v>
      </c>
      <c r="AE33" s="152">
        <v>0</v>
      </c>
      <c r="AF33">
        <f t="shared" si="18"/>
        <v>0</v>
      </c>
      <c r="AI33" s="299"/>
      <c r="AJ33" s="26" t="s">
        <v>139</v>
      </c>
      <c r="AK33" s="138">
        <v>1</v>
      </c>
      <c r="AL33" s="138">
        <v>0</v>
      </c>
      <c r="AM33" s="185">
        <v>18</v>
      </c>
      <c r="AN33" s="185">
        <f t="shared" si="19"/>
        <v>3276</v>
      </c>
      <c r="AO33" s="185">
        <v>0</v>
      </c>
      <c r="AP33" s="185">
        <v>0</v>
      </c>
      <c r="AQ33" s="185">
        <v>0</v>
      </c>
      <c r="AR33" s="185">
        <v>0</v>
      </c>
      <c r="AS33" s="185">
        <v>0</v>
      </c>
      <c r="AT33" s="185">
        <v>100</v>
      </c>
      <c r="AU33" s="185">
        <v>0</v>
      </c>
      <c r="AV33" s="185">
        <v>0</v>
      </c>
    </row>
    <row r="34" spans="1:48" ht="15.75" customHeight="1">
      <c r="A34" s="298"/>
      <c r="B34" s="140" t="s">
        <v>139</v>
      </c>
      <c r="C34" s="48">
        <v>0</v>
      </c>
      <c r="D34" s="48">
        <v>0</v>
      </c>
      <c r="E34" s="173">
        <f t="shared" si="10"/>
        <v>0</v>
      </c>
      <c r="F34" s="173">
        <v>0</v>
      </c>
      <c r="G34" s="173">
        <v>0</v>
      </c>
      <c r="H34" s="173">
        <v>0</v>
      </c>
      <c r="I34" s="153">
        <v>0</v>
      </c>
      <c r="J34" s="153">
        <v>0</v>
      </c>
      <c r="K34" s="153">
        <v>0</v>
      </c>
      <c r="L34" s="153">
        <v>0</v>
      </c>
      <c r="M34" s="153">
        <v>0</v>
      </c>
      <c r="N34" s="153">
        <v>0</v>
      </c>
      <c r="O34" s="298"/>
      <c r="P34" s="140">
        <v>0</v>
      </c>
      <c r="Q34" s="173">
        <v>0</v>
      </c>
      <c r="R34" s="185">
        <f t="shared" si="11"/>
        <v>0</v>
      </c>
      <c r="S34" s="173">
        <v>0</v>
      </c>
      <c r="T34" s="185">
        <f t="shared" si="12"/>
        <v>0</v>
      </c>
      <c r="U34" s="153">
        <v>0</v>
      </c>
      <c r="V34" s="185">
        <f t="shared" si="13"/>
        <v>0</v>
      </c>
      <c r="W34" s="153">
        <v>0</v>
      </c>
      <c r="X34" s="185">
        <f t="shared" si="14"/>
        <v>0</v>
      </c>
      <c r="Y34" s="153">
        <v>0</v>
      </c>
      <c r="Z34" s="185">
        <f t="shared" si="15"/>
        <v>0</v>
      </c>
      <c r="AA34" s="153">
        <v>0</v>
      </c>
      <c r="AB34" s="185">
        <f t="shared" si="16"/>
        <v>0</v>
      </c>
      <c r="AC34" s="153">
        <v>0</v>
      </c>
      <c r="AD34" s="185">
        <f t="shared" si="17"/>
        <v>0</v>
      </c>
      <c r="AE34" s="153">
        <v>0</v>
      </c>
      <c r="AF34">
        <f t="shared" si="18"/>
        <v>0</v>
      </c>
      <c r="AI34" s="297" t="s">
        <v>109</v>
      </c>
      <c r="AJ34" s="139" t="s">
        <v>12</v>
      </c>
      <c r="AK34" s="35">
        <v>2</v>
      </c>
      <c r="AL34" s="35">
        <v>2</v>
      </c>
      <c r="AM34" s="152">
        <v>35.2</v>
      </c>
      <c r="AN34" s="185">
        <f t="shared" si="19"/>
        <v>12812.800000000001</v>
      </c>
      <c r="AO34" s="152">
        <v>100</v>
      </c>
      <c r="AP34" s="152">
        <v>0</v>
      </c>
      <c r="AQ34" s="152">
        <v>100</v>
      </c>
      <c r="AR34" s="152">
        <v>0</v>
      </c>
      <c r="AS34" s="152">
        <v>0</v>
      </c>
      <c r="AT34" s="152">
        <v>100</v>
      </c>
      <c r="AU34" s="152">
        <v>0</v>
      </c>
      <c r="AV34" s="152">
        <v>0</v>
      </c>
    </row>
    <row r="35" spans="1:48" ht="15.75" customHeight="1">
      <c r="A35" s="310" t="s">
        <v>110</v>
      </c>
      <c r="B35" s="26" t="s">
        <v>12</v>
      </c>
      <c r="C35" s="138">
        <v>3</v>
      </c>
      <c r="D35" s="138">
        <v>1</v>
      </c>
      <c r="E35" s="185">
        <f t="shared" si="10"/>
        <v>125798.40000000001</v>
      </c>
      <c r="F35" s="185">
        <v>230.4</v>
      </c>
      <c r="G35" s="185">
        <v>0</v>
      </c>
      <c r="H35" s="185">
        <v>100</v>
      </c>
      <c r="I35" s="185">
        <v>0</v>
      </c>
      <c r="J35" s="185">
        <v>100</v>
      </c>
      <c r="K35" s="185">
        <v>0</v>
      </c>
      <c r="L35" s="185">
        <v>75</v>
      </c>
      <c r="M35" s="185">
        <v>25</v>
      </c>
      <c r="N35" s="185">
        <v>0</v>
      </c>
      <c r="O35" s="310" t="s">
        <v>110</v>
      </c>
      <c r="P35" s="26">
        <v>4</v>
      </c>
      <c r="Q35" s="185">
        <v>0</v>
      </c>
      <c r="R35" s="185">
        <f t="shared" si="11"/>
        <v>0</v>
      </c>
      <c r="S35" s="185">
        <v>100</v>
      </c>
      <c r="T35" s="185">
        <f t="shared" si="12"/>
        <v>4</v>
      </c>
      <c r="U35" s="185">
        <v>0</v>
      </c>
      <c r="V35" s="185">
        <f t="shared" si="13"/>
        <v>0</v>
      </c>
      <c r="W35" s="185">
        <v>100</v>
      </c>
      <c r="X35" s="185">
        <f t="shared" si="14"/>
        <v>4</v>
      </c>
      <c r="Y35" s="185">
        <v>0</v>
      </c>
      <c r="Z35" s="185">
        <f t="shared" si="15"/>
        <v>0</v>
      </c>
      <c r="AA35" s="185">
        <v>75</v>
      </c>
      <c r="AB35" s="185">
        <f t="shared" si="16"/>
        <v>3</v>
      </c>
      <c r="AC35" s="185">
        <v>25</v>
      </c>
      <c r="AD35" s="185">
        <f t="shared" si="17"/>
        <v>1</v>
      </c>
      <c r="AE35" s="185">
        <v>0</v>
      </c>
      <c r="AF35">
        <f t="shared" si="18"/>
        <v>0</v>
      </c>
      <c r="AI35" s="298"/>
      <c r="AJ35" s="140" t="s">
        <v>139</v>
      </c>
      <c r="AK35" s="48">
        <v>0</v>
      </c>
      <c r="AL35" s="48">
        <v>0</v>
      </c>
      <c r="AM35" s="173">
        <v>0</v>
      </c>
      <c r="AN35" s="185">
        <f t="shared" si="19"/>
        <v>0</v>
      </c>
      <c r="AO35" s="173">
        <v>0</v>
      </c>
      <c r="AP35" s="173">
        <v>0</v>
      </c>
      <c r="AQ35" s="153">
        <v>0</v>
      </c>
      <c r="AR35" s="153">
        <v>0</v>
      </c>
      <c r="AS35" s="153">
        <v>0</v>
      </c>
      <c r="AT35" s="153">
        <v>0</v>
      </c>
      <c r="AU35" s="153">
        <v>0</v>
      </c>
      <c r="AV35" s="153">
        <v>0</v>
      </c>
    </row>
    <row r="36" spans="1:48" ht="15.75" customHeight="1">
      <c r="A36" s="311"/>
      <c r="B36" s="26" t="s">
        <v>139</v>
      </c>
      <c r="C36" s="138">
        <v>0</v>
      </c>
      <c r="D36" s="138">
        <v>0</v>
      </c>
      <c r="E36" s="185">
        <f t="shared" si="10"/>
        <v>0</v>
      </c>
      <c r="F36" s="185">
        <v>0</v>
      </c>
      <c r="G36" s="185">
        <v>0</v>
      </c>
      <c r="H36" s="185">
        <v>0</v>
      </c>
      <c r="I36" s="185">
        <v>0</v>
      </c>
      <c r="J36" s="185">
        <v>0</v>
      </c>
      <c r="K36" s="185">
        <v>0</v>
      </c>
      <c r="L36" s="185">
        <v>0</v>
      </c>
      <c r="M36" s="185">
        <v>0</v>
      </c>
      <c r="N36" s="185">
        <v>0</v>
      </c>
      <c r="O36" s="311"/>
      <c r="P36" s="26">
        <v>0</v>
      </c>
      <c r="Q36" s="185">
        <v>0</v>
      </c>
      <c r="R36" s="185">
        <f t="shared" si="11"/>
        <v>0</v>
      </c>
      <c r="S36" s="185">
        <v>0</v>
      </c>
      <c r="T36" s="185">
        <f t="shared" si="12"/>
        <v>0</v>
      </c>
      <c r="U36" s="185">
        <v>0</v>
      </c>
      <c r="V36" s="185">
        <f t="shared" si="13"/>
        <v>0</v>
      </c>
      <c r="W36" s="185">
        <v>0</v>
      </c>
      <c r="X36" s="185">
        <f t="shared" si="14"/>
        <v>0</v>
      </c>
      <c r="Y36" s="185">
        <v>0</v>
      </c>
      <c r="Z36" s="185">
        <f t="shared" si="15"/>
        <v>0</v>
      </c>
      <c r="AA36" s="185">
        <v>0</v>
      </c>
      <c r="AB36" s="185">
        <f t="shared" si="16"/>
        <v>0</v>
      </c>
      <c r="AC36" s="185">
        <v>0</v>
      </c>
      <c r="AD36" s="185">
        <f t="shared" si="17"/>
        <v>0</v>
      </c>
      <c r="AE36" s="185">
        <v>0</v>
      </c>
      <c r="AF36">
        <f t="shared" si="18"/>
        <v>0</v>
      </c>
      <c r="AI36" s="310" t="s">
        <v>110</v>
      </c>
      <c r="AJ36" s="26" t="s">
        <v>12</v>
      </c>
      <c r="AK36" s="138">
        <v>3</v>
      </c>
      <c r="AL36" s="138">
        <v>1</v>
      </c>
      <c r="AM36" s="185">
        <v>230.4</v>
      </c>
      <c r="AN36" s="185">
        <f t="shared" si="19"/>
        <v>125798.40000000001</v>
      </c>
      <c r="AO36" s="185">
        <v>0</v>
      </c>
      <c r="AP36" s="185">
        <v>100</v>
      </c>
      <c r="AQ36" s="185">
        <v>0</v>
      </c>
      <c r="AR36" s="185">
        <v>100</v>
      </c>
      <c r="AS36" s="185">
        <v>0</v>
      </c>
      <c r="AT36" s="185">
        <v>75</v>
      </c>
      <c r="AU36" s="185">
        <v>25</v>
      </c>
      <c r="AV36" s="185">
        <v>0</v>
      </c>
    </row>
    <row r="37" spans="1:48" ht="15.75" customHeight="1">
      <c r="A37" s="297" t="s">
        <v>111</v>
      </c>
      <c r="B37" s="139" t="s">
        <v>12</v>
      </c>
      <c r="C37" s="35">
        <v>6</v>
      </c>
      <c r="D37" s="35">
        <v>0</v>
      </c>
      <c r="E37" s="152">
        <f t="shared" si="10"/>
        <v>196046.76</v>
      </c>
      <c r="F37" s="152">
        <v>179.53</v>
      </c>
      <c r="G37" s="152">
        <v>0</v>
      </c>
      <c r="H37" s="152">
        <v>0</v>
      </c>
      <c r="I37" s="152">
        <v>0</v>
      </c>
      <c r="J37" s="152">
        <v>0</v>
      </c>
      <c r="K37" s="152">
        <v>0</v>
      </c>
      <c r="L37" s="152">
        <v>83.3</v>
      </c>
      <c r="M37" s="152">
        <v>16.7</v>
      </c>
      <c r="N37" s="152">
        <v>0</v>
      </c>
      <c r="O37" s="297" t="s">
        <v>111</v>
      </c>
      <c r="P37" s="139">
        <v>6</v>
      </c>
      <c r="Q37" s="152">
        <v>0</v>
      </c>
      <c r="R37" s="185">
        <f t="shared" si="11"/>
        <v>0</v>
      </c>
      <c r="S37" s="152">
        <v>0</v>
      </c>
      <c r="T37" s="185">
        <f t="shared" si="12"/>
        <v>0</v>
      </c>
      <c r="U37" s="152">
        <v>0</v>
      </c>
      <c r="V37" s="185">
        <f t="shared" si="13"/>
        <v>0</v>
      </c>
      <c r="W37" s="152">
        <v>0</v>
      </c>
      <c r="X37" s="185">
        <f t="shared" si="14"/>
        <v>0</v>
      </c>
      <c r="Y37" s="152">
        <v>0</v>
      </c>
      <c r="Z37" s="185">
        <f t="shared" si="15"/>
        <v>0</v>
      </c>
      <c r="AA37" s="152">
        <v>83.3</v>
      </c>
      <c r="AB37" s="185">
        <f t="shared" si="16"/>
        <v>4.997999999999999</v>
      </c>
      <c r="AC37" s="152">
        <v>16.7</v>
      </c>
      <c r="AD37" s="185">
        <f t="shared" si="17"/>
        <v>1.0019999999999998</v>
      </c>
      <c r="AE37" s="152">
        <v>0</v>
      </c>
      <c r="AF37">
        <f t="shared" si="18"/>
        <v>0</v>
      </c>
      <c r="AI37" s="311"/>
      <c r="AJ37" s="26" t="s">
        <v>139</v>
      </c>
      <c r="AK37" s="138">
        <v>0</v>
      </c>
      <c r="AL37" s="138">
        <v>0</v>
      </c>
      <c r="AM37" s="185">
        <v>0</v>
      </c>
      <c r="AN37" s="185">
        <f t="shared" si="19"/>
        <v>0</v>
      </c>
      <c r="AO37" s="185">
        <v>0</v>
      </c>
      <c r="AP37" s="185">
        <v>0</v>
      </c>
      <c r="AQ37" s="185">
        <v>0</v>
      </c>
      <c r="AR37" s="185">
        <v>0</v>
      </c>
      <c r="AS37" s="185">
        <v>0</v>
      </c>
      <c r="AT37" s="185">
        <v>0</v>
      </c>
      <c r="AU37" s="185">
        <v>0</v>
      </c>
      <c r="AV37" s="185">
        <v>0</v>
      </c>
    </row>
    <row r="38" spans="1:48" ht="15.75" customHeight="1">
      <c r="A38" s="298"/>
      <c r="B38" s="140" t="s">
        <v>139</v>
      </c>
      <c r="C38" s="36">
        <v>0</v>
      </c>
      <c r="D38" s="36">
        <v>0</v>
      </c>
      <c r="E38" s="153">
        <f t="shared" si="10"/>
        <v>0</v>
      </c>
      <c r="F38" s="153">
        <v>0</v>
      </c>
      <c r="G38" s="153">
        <v>0</v>
      </c>
      <c r="H38" s="153">
        <v>0</v>
      </c>
      <c r="I38" s="153">
        <v>0</v>
      </c>
      <c r="J38" s="153">
        <v>0</v>
      </c>
      <c r="K38" s="153">
        <v>0</v>
      </c>
      <c r="L38" s="153">
        <v>0</v>
      </c>
      <c r="M38" s="153">
        <v>0</v>
      </c>
      <c r="N38" s="153">
        <v>0</v>
      </c>
      <c r="O38" s="298"/>
      <c r="P38" s="140">
        <v>0</v>
      </c>
      <c r="Q38" s="153">
        <v>0</v>
      </c>
      <c r="R38" s="185">
        <f t="shared" si="11"/>
        <v>0</v>
      </c>
      <c r="S38" s="153">
        <v>0</v>
      </c>
      <c r="T38" s="185">
        <f t="shared" si="12"/>
        <v>0</v>
      </c>
      <c r="U38" s="153">
        <v>0</v>
      </c>
      <c r="V38" s="185">
        <f t="shared" si="13"/>
        <v>0</v>
      </c>
      <c r="W38" s="153">
        <v>0</v>
      </c>
      <c r="X38" s="185">
        <f t="shared" si="14"/>
        <v>0</v>
      </c>
      <c r="Y38" s="153">
        <v>0</v>
      </c>
      <c r="Z38" s="185">
        <f t="shared" si="15"/>
        <v>0</v>
      </c>
      <c r="AA38" s="153">
        <v>0</v>
      </c>
      <c r="AB38" s="185">
        <f t="shared" si="16"/>
        <v>0</v>
      </c>
      <c r="AC38" s="153">
        <v>0</v>
      </c>
      <c r="AD38" s="185">
        <f t="shared" si="17"/>
        <v>0</v>
      </c>
      <c r="AE38" s="153">
        <v>0</v>
      </c>
      <c r="AF38">
        <f t="shared" si="18"/>
        <v>0</v>
      </c>
      <c r="AI38" s="297" t="s">
        <v>111</v>
      </c>
      <c r="AJ38" s="139" t="s">
        <v>12</v>
      </c>
      <c r="AK38" s="35">
        <v>6</v>
      </c>
      <c r="AL38" s="35">
        <v>0</v>
      </c>
      <c r="AM38" s="152">
        <v>179.53</v>
      </c>
      <c r="AN38" s="185">
        <f t="shared" si="19"/>
        <v>196046.76</v>
      </c>
      <c r="AO38" s="152">
        <v>0</v>
      </c>
      <c r="AP38" s="152">
        <v>0</v>
      </c>
      <c r="AQ38" s="152">
        <v>0</v>
      </c>
      <c r="AR38" s="152">
        <v>0</v>
      </c>
      <c r="AS38" s="152">
        <v>0</v>
      </c>
      <c r="AT38" s="152">
        <v>83.3</v>
      </c>
      <c r="AU38" s="152">
        <v>16.7</v>
      </c>
      <c r="AV38" s="152">
        <v>0</v>
      </c>
    </row>
    <row r="39" spans="1:48" ht="15.75" customHeight="1">
      <c r="A39" s="310" t="s">
        <v>112</v>
      </c>
      <c r="B39" s="26" t="s">
        <v>12</v>
      </c>
      <c r="C39" s="138">
        <v>11</v>
      </c>
      <c r="D39" s="138">
        <v>1</v>
      </c>
      <c r="E39" s="185">
        <f t="shared" si="10"/>
        <v>186866.68</v>
      </c>
      <c r="F39" s="185">
        <v>93.34</v>
      </c>
      <c r="G39" s="185">
        <v>0</v>
      </c>
      <c r="H39" s="185">
        <v>100</v>
      </c>
      <c r="I39" s="185">
        <v>0</v>
      </c>
      <c r="J39" s="185">
        <v>100</v>
      </c>
      <c r="K39" s="185">
        <v>0</v>
      </c>
      <c r="L39" s="185">
        <v>100</v>
      </c>
      <c r="M39" s="185">
        <v>0</v>
      </c>
      <c r="N39" s="185">
        <v>0</v>
      </c>
      <c r="O39" s="310" t="s">
        <v>112</v>
      </c>
      <c r="P39" s="26">
        <v>12</v>
      </c>
      <c r="Q39" s="185">
        <v>0</v>
      </c>
      <c r="R39" s="185">
        <f t="shared" si="11"/>
        <v>0</v>
      </c>
      <c r="S39" s="185">
        <v>100</v>
      </c>
      <c r="T39" s="185">
        <f t="shared" si="12"/>
        <v>12</v>
      </c>
      <c r="U39" s="185">
        <v>0</v>
      </c>
      <c r="V39" s="185">
        <f t="shared" si="13"/>
        <v>0</v>
      </c>
      <c r="W39" s="185">
        <v>100</v>
      </c>
      <c r="X39" s="185">
        <f t="shared" si="14"/>
        <v>12</v>
      </c>
      <c r="Y39" s="185">
        <v>0</v>
      </c>
      <c r="Z39" s="185">
        <f t="shared" si="15"/>
        <v>0</v>
      </c>
      <c r="AA39" s="185">
        <v>100</v>
      </c>
      <c r="AB39" s="185">
        <f t="shared" si="16"/>
        <v>12</v>
      </c>
      <c r="AC39" s="185">
        <v>0</v>
      </c>
      <c r="AD39" s="185">
        <f t="shared" si="17"/>
        <v>0</v>
      </c>
      <c r="AE39" s="185">
        <v>0</v>
      </c>
      <c r="AF39">
        <f t="shared" si="18"/>
        <v>0</v>
      </c>
      <c r="AI39" s="298"/>
      <c r="AJ39" s="140" t="s">
        <v>139</v>
      </c>
      <c r="AK39" s="36">
        <v>0</v>
      </c>
      <c r="AL39" s="36">
        <v>0</v>
      </c>
      <c r="AM39" s="153">
        <v>0</v>
      </c>
      <c r="AN39" s="185">
        <f t="shared" si="19"/>
        <v>0</v>
      </c>
      <c r="AO39" s="153">
        <v>0</v>
      </c>
      <c r="AP39" s="153">
        <v>0</v>
      </c>
      <c r="AQ39" s="153">
        <v>0</v>
      </c>
      <c r="AR39" s="153">
        <v>0</v>
      </c>
      <c r="AS39" s="153">
        <v>0</v>
      </c>
      <c r="AT39" s="153">
        <v>0</v>
      </c>
      <c r="AU39" s="153">
        <v>0</v>
      </c>
      <c r="AV39" s="153">
        <v>0</v>
      </c>
    </row>
    <row r="40" spans="1:48" ht="15.75" customHeight="1" thickBot="1">
      <c r="A40" s="311"/>
      <c r="B40" s="26" t="s">
        <v>139</v>
      </c>
      <c r="C40" s="138">
        <v>0</v>
      </c>
      <c r="D40" s="138">
        <v>0</v>
      </c>
      <c r="E40" s="185">
        <f t="shared" si="10"/>
        <v>0</v>
      </c>
      <c r="F40" s="185">
        <v>0</v>
      </c>
      <c r="G40" s="185">
        <v>0</v>
      </c>
      <c r="H40" s="185">
        <v>0</v>
      </c>
      <c r="I40" s="185">
        <v>0</v>
      </c>
      <c r="J40" s="185">
        <v>0</v>
      </c>
      <c r="K40" s="185">
        <v>0</v>
      </c>
      <c r="L40" s="185">
        <v>0</v>
      </c>
      <c r="M40" s="185">
        <v>0</v>
      </c>
      <c r="N40" s="185">
        <v>0</v>
      </c>
      <c r="O40" s="311"/>
      <c r="P40" s="26">
        <v>0</v>
      </c>
      <c r="Q40" s="185">
        <v>0</v>
      </c>
      <c r="R40" s="185">
        <f t="shared" si="11"/>
        <v>0</v>
      </c>
      <c r="S40" s="185">
        <v>0</v>
      </c>
      <c r="T40" s="185">
        <f t="shared" si="12"/>
        <v>0</v>
      </c>
      <c r="U40" s="185">
        <v>0</v>
      </c>
      <c r="V40" s="185">
        <f t="shared" si="13"/>
        <v>0</v>
      </c>
      <c r="W40" s="185">
        <v>0</v>
      </c>
      <c r="X40" s="185">
        <f t="shared" si="14"/>
        <v>0</v>
      </c>
      <c r="Y40" s="185">
        <v>0</v>
      </c>
      <c r="Z40" s="185">
        <f t="shared" si="15"/>
        <v>0</v>
      </c>
      <c r="AA40" s="185">
        <v>0</v>
      </c>
      <c r="AB40" s="185">
        <f t="shared" si="16"/>
        <v>0</v>
      </c>
      <c r="AC40" s="185">
        <v>0</v>
      </c>
      <c r="AD40" s="185">
        <f t="shared" si="17"/>
        <v>0</v>
      </c>
      <c r="AE40" s="185">
        <v>0</v>
      </c>
      <c r="AF40">
        <f t="shared" si="18"/>
        <v>0</v>
      </c>
      <c r="AI40" s="310" t="s">
        <v>112</v>
      </c>
      <c r="AJ40" s="26" t="s">
        <v>12</v>
      </c>
      <c r="AK40" s="138">
        <v>11</v>
      </c>
      <c r="AL40" s="138">
        <v>1</v>
      </c>
      <c r="AM40" s="185">
        <v>93.34</v>
      </c>
      <c r="AN40" s="185">
        <f t="shared" si="19"/>
        <v>186866.68</v>
      </c>
      <c r="AO40" s="185">
        <v>0</v>
      </c>
      <c r="AP40" s="185">
        <v>100</v>
      </c>
      <c r="AQ40" s="185">
        <v>0</v>
      </c>
      <c r="AR40" s="185">
        <v>100</v>
      </c>
      <c r="AS40" s="185">
        <v>0</v>
      </c>
      <c r="AT40" s="185">
        <v>100</v>
      </c>
      <c r="AU40" s="185">
        <v>0</v>
      </c>
      <c r="AV40" s="185">
        <v>0</v>
      </c>
    </row>
    <row r="41" spans="1:48" ht="15.75" customHeight="1" thickBot="1" thickTop="1">
      <c r="A41" s="2" t="s">
        <v>148</v>
      </c>
      <c r="B41" s="2"/>
      <c r="C41" s="184"/>
      <c r="D41" s="147"/>
      <c r="E41" s="120"/>
      <c r="F41" s="121"/>
      <c r="G41" s="121"/>
      <c r="H41" s="120"/>
      <c r="I41" s="121"/>
      <c r="J41" s="121"/>
      <c r="K41" s="120"/>
      <c r="L41" s="121"/>
      <c r="M41" s="121"/>
      <c r="N41" s="120"/>
      <c r="O41" s="2" t="s">
        <v>148</v>
      </c>
      <c r="P41" s="2"/>
      <c r="Q41" s="121"/>
      <c r="R41" s="185">
        <f t="shared" si="11"/>
        <v>0</v>
      </c>
      <c r="S41" s="120"/>
      <c r="T41" s="185">
        <f t="shared" si="12"/>
        <v>0</v>
      </c>
      <c r="U41" s="121"/>
      <c r="V41" s="185">
        <f t="shared" si="13"/>
        <v>0</v>
      </c>
      <c r="W41" s="121"/>
      <c r="X41" s="185">
        <f t="shared" si="14"/>
        <v>0</v>
      </c>
      <c r="Y41" s="120"/>
      <c r="Z41" s="185">
        <f t="shared" si="15"/>
        <v>0</v>
      </c>
      <c r="AA41" s="121"/>
      <c r="AB41" s="185">
        <f t="shared" si="16"/>
        <v>0</v>
      </c>
      <c r="AC41" s="121"/>
      <c r="AD41" s="185">
        <f t="shared" si="17"/>
        <v>0</v>
      </c>
      <c r="AE41" s="120"/>
      <c r="AF41">
        <f t="shared" si="18"/>
        <v>0</v>
      </c>
      <c r="AI41" s="311"/>
      <c r="AJ41" s="26" t="s">
        <v>139</v>
      </c>
      <c r="AK41" s="138">
        <v>0</v>
      </c>
      <c r="AL41" s="138">
        <v>0</v>
      </c>
      <c r="AM41" s="185">
        <v>0</v>
      </c>
      <c r="AN41" s="185">
        <f t="shared" si="19"/>
        <v>0</v>
      </c>
      <c r="AO41" s="185">
        <v>0</v>
      </c>
      <c r="AP41" s="185">
        <v>0</v>
      </c>
      <c r="AQ41" s="185">
        <v>0</v>
      </c>
      <c r="AR41" s="185">
        <v>0</v>
      </c>
      <c r="AS41" s="185">
        <v>0</v>
      </c>
      <c r="AT41" s="185">
        <v>0</v>
      </c>
      <c r="AU41" s="185">
        <v>0</v>
      </c>
      <c r="AV41" s="185">
        <v>0</v>
      </c>
    </row>
    <row r="42" spans="1:48" ht="15.75" customHeight="1" thickBot="1" thickTop="1">
      <c r="A42" s="310" t="s">
        <v>149</v>
      </c>
      <c r="B42" s="26" t="s">
        <v>12</v>
      </c>
      <c r="C42" s="138">
        <v>3</v>
      </c>
      <c r="D42" s="138">
        <v>1</v>
      </c>
      <c r="E42" s="185">
        <f aca="true" t="shared" si="20" ref="E42:E47">F42*C42*182</f>
        <v>175555.37999999998</v>
      </c>
      <c r="F42" s="185">
        <v>321.53</v>
      </c>
      <c r="G42" s="185">
        <v>100</v>
      </c>
      <c r="H42" s="185">
        <v>0</v>
      </c>
      <c r="I42" s="185">
        <v>0</v>
      </c>
      <c r="J42" s="185">
        <v>100</v>
      </c>
      <c r="K42" s="185">
        <v>0</v>
      </c>
      <c r="L42" s="185">
        <v>50</v>
      </c>
      <c r="M42" s="185">
        <v>50</v>
      </c>
      <c r="N42" s="185">
        <v>0</v>
      </c>
      <c r="O42" s="310" t="s">
        <v>149</v>
      </c>
      <c r="P42" s="26">
        <v>4</v>
      </c>
      <c r="Q42" s="185">
        <v>100</v>
      </c>
      <c r="R42" s="185">
        <f t="shared" si="11"/>
        <v>4</v>
      </c>
      <c r="S42" s="185">
        <v>0</v>
      </c>
      <c r="T42" s="185">
        <f t="shared" si="12"/>
        <v>0</v>
      </c>
      <c r="U42" s="185">
        <v>0</v>
      </c>
      <c r="V42" s="185">
        <f t="shared" si="13"/>
        <v>0</v>
      </c>
      <c r="W42" s="185">
        <v>100</v>
      </c>
      <c r="X42" s="185">
        <f t="shared" si="14"/>
        <v>4</v>
      </c>
      <c r="Y42" s="185">
        <v>0</v>
      </c>
      <c r="Z42" s="185">
        <f t="shared" si="15"/>
        <v>0</v>
      </c>
      <c r="AA42" s="185">
        <v>50</v>
      </c>
      <c r="AB42" s="185">
        <f t="shared" si="16"/>
        <v>2</v>
      </c>
      <c r="AC42" s="185">
        <v>50</v>
      </c>
      <c r="AD42" s="185">
        <f t="shared" si="17"/>
        <v>2</v>
      </c>
      <c r="AE42" s="185">
        <v>0</v>
      </c>
      <c r="AF42">
        <f t="shared" si="18"/>
        <v>0</v>
      </c>
      <c r="AI42" s="2" t="s">
        <v>148</v>
      </c>
      <c r="AJ42" s="2"/>
      <c r="AK42" s="184"/>
      <c r="AL42" s="147"/>
      <c r="AM42" s="121"/>
      <c r="AN42" s="185">
        <f t="shared" si="19"/>
        <v>0</v>
      </c>
      <c r="AO42" s="121"/>
      <c r="AP42" s="120"/>
      <c r="AQ42" s="121"/>
      <c r="AR42" s="121"/>
      <c r="AS42" s="120"/>
      <c r="AT42" s="121"/>
      <c r="AU42" s="121"/>
      <c r="AV42" s="120"/>
    </row>
    <row r="43" spans="1:48" ht="15.75" customHeight="1" thickTop="1">
      <c r="A43" s="311"/>
      <c r="B43" s="26" t="s">
        <v>139</v>
      </c>
      <c r="C43" s="138">
        <v>0</v>
      </c>
      <c r="D43" s="138">
        <v>0</v>
      </c>
      <c r="E43" s="185">
        <f t="shared" si="20"/>
        <v>0</v>
      </c>
      <c r="F43" s="185">
        <v>0</v>
      </c>
      <c r="G43" s="185">
        <v>0</v>
      </c>
      <c r="H43" s="185">
        <v>0</v>
      </c>
      <c r="I43" s="185">
        <v>0</v>
      </c>
      <c r="J43" s="185">
        <v>0</v>
      </c>
      <c r="K43" s="185">
        <v>0</v>
      </c>
      <c r="L43" s="185">
        <v>0</v>
      </c>
      <c r="M43" s="185">
        <v>0</v>
      </c>
      <c r="N43" s="185">
        <v>0</v>
      </c>
      <c r="O43" s="311"/>
      <c r="P43" s="26">
        <v>0</v>
      </c>
      <c r="Q43" s="185">
        <v>0</v>
      </c>
      <c r="R43" s="185">
        <f t="shared" si="11"/>
        <v>0</v>
      </c>
      <c r="S43" s="185">
        <v>0</v>
      </c>
      <c r="T43" s="185">
        <f t="shared" si="12"/>
        <v>0</v>
      </c>
      <c r="U43" s="185">
        <v>0</v>
      </c>
      <c r="V43" s="185">
        <f t="shared" si="13"/>
        <v>0</v>
      </c>
      <c r="W43" s="185">
        <v>0</v>
      </c>
      <c r="X43" s="185">
        <f t="shared" si="14"/>
        <v>0</v>
      </c>
      <c r="Y43" s="185">
        <v>0</v>
      </c>
      <c r="Z43" s="185">
        <f t="shared" si="15"/>
        <v>0</v>
      </c>
      <c r="AA43" s="185">
        <v>0</v>
      </c>
      <c r="AB43" s="185">
        <f t="shared" si="16"/>
        <v>0</v>
      </c>
      <c r="AC43" s="185">
        <v>0</v>
      </c>
      <c r="AD43" s="185">
        <f t="shared" si="17"/>
        <v>0</v>
      </c>
      <c r="AE43" s="185">
        <v>0</v>
      </c>
      <c r="AF43">
        <f t="shared" si="18"/>
        <v>0</v>
      </c>
      <c r="AI43" s="310" t="s">
        <v>149</v>
      </c>
      <c r="AJ43" s="26" t="s">
        <v>12</v>
      </c>
      <c r="AK43" s="138">
        <v>3</v>
      </c>
      <c r="AL43" s="138">
        <v>1</v>
      </c>
      <c r="AM43" s="185">
        <v>321.53</v>
      </c>
      <c r="AN43" s="185">
        <f t="shared" si="19"/>
        <v>175555.37999999998</v>
      </c>
      <c r="AO43" s="185">
        <v>100</v>
      </c>
      <c r="AP43" s="185">
        <v>0</v>
      </c>
      <c r="AQ43" s="185">
        <v>0</v>
      </c>
      <c r="AR43" s="185">
        <v>100</v>
      </c>
      <c r="AS43" s="185">
        <v>0</v>
      </c>
      <c r="AT43" s="185">
        <v>50</v>
      </c>
      <c r="AU43" s="185">
        <v>50</v>
      </c>
      <c r="AV43" s="185">
        <v>0</v>
      </c>
    </row>
    <row r="44" spans="1:48" ht="15.75" customHeight="1">
      <c r="A44" s="297" t="s">
        <v>150</v>
      </c>
      <c r="B44" s="139" t="s">
        <v>12</v>
      </c>
      <c r="C44" s="35">
        <v>6</v>
      </c>
      <c r="D44" s="35">
        <v>7</v>
      </c>
      <c r="E44" s="152">
        <f t="shared" si="20"/>
        <v>71427.72</v>
      </c>
      <c r="F44" s="152">
        <v>65.41</v>
      </c>
      <c r="G44" s="152">
        <v>71.4</v>
      </c>
      <c r="H44" s="152">
        <v>28.6</v>
      </c>
      <c r="I44" s="152">
        <v>100</v>
      </c>
      <c r="J44" s="152">
        <v>0</v>
      </c>
      <c r="K44" s="152">
        <v>0</v>
      </c>
      <c r="L44" s="152">
        <v>86.7</v>
      </c>
      <c r="M44" s="152">
        <v>6.7</v>
      </c>
      <c r="N44" s="152">
        <v>6.7</v>
      </c>
      <c r="O44" s="297" t="s">
        <v>150</v>
      </c>
      <c r="P44" s="139">
        <v>13</v>
      </c>
      <c r="Q44" s="152">
        <v>71.4</v>
      </c>
      <c r="R44" s="185">
        <f t="shared" si="11"/>
        <v>9.282</v>
      </c>
      <c r="S44" s="152">
        <v>42.9</v>
      </c>
      <c r="T44" s="185">
        <f t="shared" si="12"/>
        <v>5.576999999999999</v>
      </c>
      <c r="U44" s="152">
        <v>100</v>
      </c>
      <c r="V44" s="185">
        <f t="shared" si="13"/>
        <v>13</v>
      </c>
      <c r="W44" s="152">
        <v>0</v>
      </c>
      <c r="X44" s="185">
        <f t="shared" si="14"/>
        <v>0</v>
      </c>
      <c r="Y44" s="152">
        <v>0</v>
      </c>
      <c r="Z44" s="185">
        <f t="shared" si="15"/>
        <v>0</v>
      </c>
      <c r="AA44" s="152">
        <v>86.7</v>
      </c>
      <c r="AB44" s="185">
        <f t="shared" si="16"/>
        <v>11.271</v>
      </c>
      <c r="AC44" s="152">
        <v>6.7</v>
      </c>
      <c r="AD44" s="185">
        <f t="shared" si="17"/>
        <v>0.8710000000000001</v>
      </c>
      <c r="AE44" s="152">
        <v>6.7</v>
      </c>
      <c r="AF44">
        <f t="shared" si="18"/>
        <v>0.8710000000000001</v>
      </c>
      <c r="AI44" s="311"/>
      <c r="AJ44" s="26" t="s">
        <v>139</v>
      </c>
      <c r="AK44" s="138">
        <v>0</v>
      </c>
      <c r="AL44" s="138">
        <v>0</v>
      </c>
      <c r="AM44" s="185">
        <v>0</v>
      </c>
      <c r="AN44" s="185">
        <f t="shared" si="19"/>
        <v>0</v>
      </c>
      <c r="AO44" s="185">
        <v>0</v>
      </c>
      <c r="AP44" s="185">
        <v>0</v>
      </c>
      <c r="AQ44" s="185">
        <v>0</v>
      </c>
      <c r="AR44" s="185">
        <v>0</v>
      </c>
      <c r="AS44" s="185">
        <v>0</v>
      </c>
      <c r="AT44" s="185">
        <v>0</v>
      </c>
      <c r="AU44" s="185">
        <v>0</v>
      </c>
      <c r="AV44" s="185">
        <v>0</v>
      </c>
    </row>
    <row r="45" spans="1:48" ht="21">
      <c r="A45" s="298"/>
      <c r="B45" s="140" t="s">
        <v>139</v>
      </c>
      <c r="C45" s="36">
        <v>1</v>
      </c>
      <c r="D45" s="36">
        <v>0</v>
      </c>
      <c r="E45" s="153">
        <f t="shared" si="20"/>
        <v>12740</v>
      </c>
      <c r="F45" s="153">
        <v>70</v>
      </c>
      <c r="G45" s="153">
        <v>0</v>
      </c>
      <c r="H45" s="153">
        <v>0</v>
      </c>
      <c r="I45" s="153">
        <v>0</v>
      </c>
      <c r="J45" s="153">
        <v>0</v>
      </c>
      <c r="K45" s="153">
        <v>0</v>
      </c>
      <c r="L45" s="153">
        <v>0</v>
      </c>
      <c r="M45" s="153">
        <v>100</v>
      </c>
      <c r="N45" s="153">
        <v>0</v>
      </c>
      <c r="O45" s="298"/>
      <c r="P45" s="140">
        <v>1</v>
      </c>
      <c r="Q45" s="153">
        <v>0</v>
      </c>
      <c r="R45" s="185">
        <f t="shared" si="11"/>
        <v>0</v>
      </c>
      <c r="S45" s="153">
        <v>0</v>
      </c>
      <c r="T45" s="185">
        <f t="shared" si="12"/>
        <v>0</v>
      </c>
      <c r="U45" s="153">
        <v>0</v>
      </c>
      <c r="V45" s="185">
        <f t="shared" si="13"/>
        <v>0</v>
      </c>
      <c r="W45" s="153">
        <v>0</v>
      </c>
      <c r="X45" s="185">
        <f t="shared" si="14"/>
        <v>0</v>
      </c>
      <c r="Y45" s="153">
        <v>0</v>
      </c>
      <c r="Z45" s="185">
        <f t="shared" si="15"/>
        <v>0</v>
      </c>
      <c r="AA45" s="153">
        <v>0</v>
      </c>
      <c r="AB45" s="185">
        <f t="shared" si="16"/>
        <v>0</v>
      </c>
      <c r="AC45" s="153">
        <v>100</v>
      </c>
      <c r="AD45" s="185">
        <f t="shared" si="17"/>
        <v>1</v>
      </c>
      <c r="AE45" s="153">
        <v>0</v>
      </c>
      <c r="AF45">
        <f t="shared" si="18"/>
        <v>0</v>
      </c>
      <c r="AI45" s="297" t="s">
        <v>150</v>
      </c>
      <c r="AJ45" s="139" t="s">
        <v>12</v>
      </c>
      <c r="AK45" s="35">
        <v>6</v>
      </c>
      <c r="AL45" s="35">
        <v>7</v>
      </c>
      <c r="AM45" s="152">
        <v>65.41</v>
      </c>
      <c r="AN45" s="185">
        <f t="shared" si="19"/>
        <v>71427.72</v>
      </c>
      <c r="AO45" s="152">
        <v>71.4</v>
      </c>
      <c r="AP45" s="152">
        <v>42.9</v>
      </c>
      <c r="AQ45" s="152">
        <v>100</v>
      </c>
      <c r="AR45" s="152">
        <v>0</v>
      </c>
      <c r="AS45" s="152">
        <v>0</v>
      </c>
      <c r="AT45" s="152">
        <v>86.7</v>
      </c>
      <c r="AU45" s="152">
        <v>6.7</v>
      </c>
      <c r="AV45" s="152">
        <v>6.7</v>
      </c>
    </row>
    <row r="46" spans="1:48" ht="21">
      <c r="A46" s="310" t="s">
        <v>151</v>
      </c>
      <c r="B46" s="26" t="s">
        <v>12</v>
      </c>
      <c r="C46" s="138">
        <v>6</v>
      </c>
      <c r="D46" s="138">
        <v>1</v>
      </c>
      <c r="E46" s="185">
        <f t="shared" si="20"/>
        <v>102986.52</v>
      </c>
      <c r="F46" s="185">
        <v>94.31</v>
      </c>
      <c r="G46" s="185">
        <v>100</v>
      </c>
      <c r="H46" s="185">
        <v>0</v>
      </c>
      <c r="I46" s="185">
        <v>100</v>
      </c>
      <c r="J46" s="185">
        <v>0</v>
      </c>
      <c r="K46" s="185">
        <v>0</v>
      </c>
      <c r="L46" s="185">
        <v>100</v>
      </c>
      <c r="M46" s="185">
        <v>0</v>
      </c>
      <c r="N46" s="185">
        <v>0</v>
      </c>
      <c r="O46" s="310" t="s">
        <v>151</v>
      </c>
      <c r="P46" s="26">
        <v>7</v>
      </c>
      <c r="Q46" s="185">
        <v>100</v>
      </c>
      <c r="R46" s="185">
        <f t="shared" si="11"/>
        <v>7</v>
      </c>
      <c r="S46" s="185">
        <v>0</v>
      </c>
      <c r="T46" s="185">
        <f t="shared" si="12"/>
        <v>0</v>
      </c>
      <c r="U46" s="185">
        <v>100</v>
      </c>
      <c r="V46" s="185">
        <f t="shared" si="13"/>
        <v>7</v>
      </c>
      <c r="W46" s="185">
        <v>0</v>
      </c>
      <c r="X46" s="185">
        <f t="shared" si="14"/>
        <v>0</v>
      </c>
      <c r="Y46" s="185">
        <v>0</v>
      </c>
      <c r="Z46" s="185">
        <f t="shared" si="15"/>
        <v>0</v>
      </c>
      <c r="AA46" s="185">
        <v>100</v>
      </c>
      <c r="AB46" s="185">
        <f t="shared" si="16"/>
        <v>7</v>
      </c>
      <c r="AC46" s="185">
        <v>0</v>
      </c>
      <c r="AD46" s="185">
        <f t="shared" si="17"/>
        <v>0</v>
      </c>
      <c r="AE46" s="185">
        <v>0</v>
      </c>
      <c r="AF46">
        <f t="shared" si="18"/>
        <v>0</v>
      </c>
      <c r="AI46" s="298"/>
      <c r="AJ46" s="140" t="s">
        <v>139</v>
      </c>
      <c r="AK46" s="36">
        <v>1</v>
      </c>
      <c r="AL46" s="36">
        <v>0</v>
      </c>
      <c r="AM46" s="153">
        <v>70</v>
      </c>
      <c r="AN46" s="185">
        <f t="shared" si="19"/>
        <v>12740</v>
      </c>
      <c r="AO46" s="153">
        <v>0</v>
      </c>
      <c r="AP46" s="153">
        <v>0</v>
      </c>
      <c r="AQ46" s="153">
        <v>0</v>
      </c>
      <c r="AR46" s="153">
        <v>0</v>
      </c>
      <c r="AS46" s="153">
        <v>0</v>
      </c>
      <c r="AT46" s="153">
        <v>0</v>
      </c>
      <c r="AU46" s="153">
        <v>100</v>
      </c>
      <c r="AV46" s="153">
        <v>0</v>
      </c>
    </row>
    <row r="47" spans="1:48" ht="21.75" thickBot="1">
      <c r="A47" s="311"/>
      <c r="B47" s="26" t="s">
        <v>139</v>
      </c>
      <c r="C47" s="138">
        <v>0</v>
      </c>
      <c r="D47" s="138">
        <v>0</v>
      </c>
      <c r="E47" s="185">
        <f t="shared" si="20"/>
        <v>0</v>
      </c>
      <c r="F47" s="185">
        <v>0</v>
      </c>
      <c r="G47" s="185">
        <v>0</v>
      </c>
      <c r="H47" s="185">
        <v>0</v>
      </c>
      <c r="I47" s="185">
        <v>0</v>
      </c>
      <c r="J47" s="185">
        <v>0</v>
      </c>
      <c r="K47" s="185">
        <v>0</v>
      </c>
      <c r="L47" s="185">
        <v>0</v>
      </c>
      <c r="M47" s="185">
        <v>0</v>
      </c>
      <c r="N47" s="185">
        <v>0</v>
      </c>
      <c r="O47" s="311"/>
      <c r="P47" s="26">
        <v>0</v>
      </c>
      <c r="Q47" s="185">
        <v>0</v>
      </c>
      <c r="R47" s="185">
        <f t="shared" si="11"/>
        <v>0</v>
      </c>
      <c r="S47" s="185">
        <v>0</v>
      </c>
      <c r="T47" s="185">
        <f t="shared" si="12"/>
        <v>0</v>
      </c>
      <c r="U47" s="185">
        <v>0</v>
      </c>
      <c r="V47" s="185">
        <f t="shared" si="13"/>
        <v>0</v>
      </c>
      <c r="W47" s="185">
        <v>0</v>
      </c>
      <c r="X47" s="185">
        <f t="shared" si="14"/>
        <v>0</v>
      </c>
      <c r="Y47" s="185">
        <v>0</v>
      </c>
      <c r="Z47" s="185">
        <f t="shared" si="15"/>
        <v>0</v>
      </c>
      <c r="AA47" s="185">
        <v>0</v>
      </c>
      <c r="AB47" s="185">
        <f t="shared" si="16"/>
        <v>0</v>
      </c>
      <c r="AC47" s="185">
        <v>0</v>
      </c>
      <c r="AD47" s="185">
        <f t="shared" si="17"/>
        <v>0</v>
      </c>
      <c r="AE47" s="185">
        <v>0</v>
      </c>
      <c r="AF47">
        <f t="shared" si="18"/>
        <v>0</v>
      </c>
      <c r="AI47" s="310" t="s">
        <v>151</v>
      </c>
      <c r="AJ47" s="26" t="s">
        <v>12</v>
      </c>
      <c r="AK47" s="138">
        <v>6</v>
      </c>
      <c r="AL47" s="138">
        <v>1</v>
      </c>
      <c r="AM47" s="185">
        <v>94.31</v>
      </c>
      <c r="AN47" s="185">
        <f t="shared" si="19"/>
        <v>102986.52</v>
      </c>
      <c r="AO47" s="185">
        <v>100</v>
      </c>
      <c r="AP47" s="185">
        <v>0</v>
      </c>
      <c r="AQ47" s="185">
        <v>100</v>
      </c>
      <c r="AR47" s="185">
        <v>0</v>
      </c>
      <c r="AS47" s="185">
        <v>0</v>
      </c>
      <c r="AT47" s="185">
        <v>100</v>
      </c>
      <c r="AU47" s="185">
        <v>0</v>
      </c>
      <c r="AV47" s="185">
        <v>0</v>
      </c>
    </row>
    <row r="48" spans="1:48" ht="22.5" thickBot="1" thickTop="1">
      <c r="A48" s="280" t="s">
        <v>123</v>
      </c>
      <c r="B48" s="90" t="s">
        <v>12</v>
      </c>
      <c r="C48" s="38">
        <f aca="true" t="shared" si="21" ref="C48:E49">C5+C7+C9+C11+C13+C15+C17+C19+C21+C23+C31+C33+C35+C37+C39+C42+C44+C46</f>
        <v>128</v>
      </c>
      <c r="D48" s="38">
        <f t="shared" si="21"/>
        <v>34</v>
      </c>
      <c r="E48" s="161">
        <f t="shared" si="21"/>
        <v>2772402.3600000003</v>
      </c>
      <c r="F48" s="161">
        <f>C53/18</f>
        <v>124.4811111111111</v>
      </c>
      <c r="G48" s="161">
        <v>41.2</v>
      </c>
      <c r="H48" s="161">
        <v>58.8</v>
      </c>
      <c r="I48" s="161">
        <v>44.1</v>
      </c>
      <c r="J48" s="161">
        <v>55.9</v>
      </c>
      <c r="K48" s="161">
        <v>3.3</v>
      </c>
      <c r="L48" s="161">
        <v>88.6</v>
      </c>
      <c r="M48" s="161">
        <v>6.6</v>
      </c>
      <c r="N48" s="161">
        <v>1.5</v>
      </c>
      <c r="O48" s="280" t="s">
        <v>123</v>
      </c>
      <c r="P48" s="38">
        <f>P5+P7+P9+P11+P13+P15+P17+P19+P21+P23+P31+P33+P35+P37+P39+P42+P44+P46</f>
        <v>162</v>
      </c>
      <c r="Q48" s="38"/>
      <c r="R48" s="38">
        <f>R5+R7+R9+R11+R13+R15+R17+R19+R21+R23+R31+R33+R35+R37+R39+R42+R44+R46</f>
        <v>52.744</v>
      </c>
      <c r="S48" s="38"/>
      <c r="T48" s="38">
        <f>T5+T7+T9+T11+T13+T15+T17+T19+T21+T23+T31+T33+T35+T37+T39+T42+T44+T46</f>
        <v>81.115</v>
      </c>
      <c r="U48" s="38"/>
      <c r="V48" s="38">
        <f>V5+V7+V9+V11+V13+V15+V17+V19+V21+V23+V31+V33+V35+V37+V39+V42+V44+V46</f>
        <v>52.462</v>
      </c>
      <c r="W48" s="38"/>
      <c r="X48" s="38">
        <f>X5+X7+X9+X11+X13+X15+X17+X19+X21+X23+X31+X33+X35+X37+X39+X42+X44+X46</f>
        <v>79.538</v>
      </c>
      <c r="Y48" s="38"/>
      <c r="Z48" s="38">
        <f>Z5+Z7+Z9+Z11+Z13+Z15+Z17+Z19+Z21+Z23+Z31+Z33+Z35+Z37+Z39+Z42+Z44+Z46</f>
        <v>4.97</v>
      </c>
      <c r="AA48" s="38"/>
      <c r="AB48" s="38">
        <f>AB5+AB7+AB9+AB11+AB13+AB15+AB17+AB19+AB21+AB23+AB31+AB33+AB35+AB37+AB39+AB42+AB44+AB46</f>
        <v>143.288</v>
      </c>
      <c r="AC48" s="38"/>
      <c r="AD48" s="38">
        <f>AD5+AD7+AD9+AD11+AD13+AD15+AD17+AD19+AD21+AD23+AD31+AD33+AD35+AD37+AD39+AD42+AD44+AD46</f>
        <v>10.862</v>
      </c>
      <c r="AE48" s="38"/>
      <c r="AF48" s="38">
        <f>AF5+AF7+AF9+AF11+AF13+AF15+AF17+AF19+AF21+AF23+AF31+AF33+AF35+AF37+AF39+AF42+AF44+AF46</f>
        <v>1.8670000000000002</v>
      </c>
      <c r="AI48" s="311"/>
      <c r="AJ48" s="26" t="s">
        <v>139</v>
      </c>
      <c r="AK48" s="138">
        <v>0</v>
      </c>
      <c r="AL48" s="138">
        <v>0</v>
      </c>
      <c r="AM48" s="185">
        <v>0</v>
      </c>
      <c r="AN48" s="185">
        <f t="shared" si="19"/>
        <v>0</v>
      </c>
      <c r="AO48" s="185">
        <v>0</v>
      </c>
      <c r="AP48" s="185">
        <v>0</v>
      </c>
      <c r="AQ48" s="185">
        <v>0</v>
      </c>
      <c r="AR48" s="185">
        <v>0</v>
      </c>
      <c r="AS48" s="185">
        <v>0</v>
      </c>
      <c r="AT48" s="185">
        <v>0</v>
      </c>
      <c r="AU48" s="185">
        <v>0</v>
      </c>
      <c r="AV48" s="185">
        <v>0</v>
      </c>
    </row>
    <row r="49" spans="1:48" ht="22.5" thickBot="1" thickTop="1">
      <c r="A49" s="281"/>
      <c r="B49" s="7" t="s">
        <v>139</v>
      </c>
      <c r="C49" s="39">
        <f t="shared" si="21"/>
        <v>5</v>
      </c>
      <c r="D49" s="39">
        <f t="shared" si="21"/>
        <v>2</v>
      </c>
      <c r="E49" s="171">
        <f t="shared" si="21"/>
        <v>28446.6</v>
      </c>
      <c r="F49" s="171">
        <f>C54/5</f>
        <v>31.26</v>
      </c>
      <c r="G49" s="171">
        <v>0</v>
      </c>
      <c r="H49" s="171">
        <v>100</v>
      </c>
      <c r="I49" s="171">
        <v>0</v>
      </c>
      <c r="J49" s="171">
        <v>100</v>
      </c>
      <c r="K49" s="171">
        <v>0</v>
      </c>
      <c r="L49" s="171">
        <v>30</v>
      </c>
      <c r="M49" s="171">
        <v>40</v>
      </c>
      <c r="N49" s="171">
        <v>30</v>
      </c>
      <c r="O49" s="281"/>
      <c r="P49" s="39">
        <f>P6+P8+P10+P12+P14+P16+P18+P20+P22+P24+P32+P34+P36+P38+P40+P43+P45+P47</f>
        <v>7</v>
      </c>
      <c r="Q49" s="39"/>
      <c r="R49" s="39">
        <f>R6+R8+R10+R12+R14+R16+R18+R20+R22+R24+R32+R34+R36+R38+R40+R43+R45+R47</f>
        <v>0</v>
      </c>
      <c r="S49" s="39"/>
      <c r="T49" s="39">
        <f>T6+T8+T10+T12+T14+T16+T18+T20+T22+T24+T32+T34+T36+T38+T40+T43+T45+T47</f>
        <v>3</v>
      </c>
      <c r="U49" s="39"/>
      <c r="V49" s="39">
        <f>V6+V8+V10+V12+V14+V16+V18+V20+V22+V24+V32+V34+V36+V38+V40+V43+V45+V47</f>
        <v>0</v>
      </c>
      <c r="W49" s="39"/>
      <c r="X49" s="39">
        <f>X6+X8+X10+X12+X14+X16+X18+X20+X22+X24+X32+X34+X36+X38+X40+X43+X45+X47</f>
        <v>3</v>
      </c>
      <c r="Y49" s="39"/>
      <c r="Z49" s="39">
        <f>Z6+Z8+Z10+Z12+Z14+Z16+Z18+Z20+Z22+Z24+Z32+Z34+Z36+Z38+Z40+Z43+Z45+Z47</f>
        <v>0</v>
      </c>
      <c r="AA49" s="39"/>
      <c r="AB49" s="39">
        <f>AB6+AB8+AB10+AB12+AB14+AB16+AB18+AB20+AB22+AB24+AB32+AB34+AB36+AB38+AB40+AB43+AB45+AB47</f>
        <v>3</v>
      </c>
      <c r="AC49" s="39"/>
      <c r="AD49" s="39">
        <f>AD6+AD8+AD10+AD12+AD14+AD16+AD18+AD20+AD22+AD24+AD32+AD34+AD36+AD38+AD40+AD43+AD45+AD47</f>
        <v>2</v>
      </c>
      <c r="AE49" s="39"/>
      <c r="AF49" s="39">
        <f>AF6+AF8+AF10+AF12+AF14+AF16+AF18+AF20+AF22+AF24+AF32+AF34+AF36+AF38+AF40+AF43+AF45+AF47</f>
        <v>0</v>
      </c>
      <c r="AI49" s="280" t="s">
        <v>123</v>
      </c>
      <c r="AJ49" s="90" t="s">
        <v>12</v>
      </c>
      <c r="AK49" s="38">
        <f>AK6+AK8+AK10+AK12+AK14+AK16+AK18+AK20+AK22+AK24+AK32+AK34+AK36+AK38+AK40+AK43+AK45+AK47</f>
        <v>128</v>
      </c>
      <c r="AL49" s="38">
        <f>AL6+AL8+AL10+AL12+AL14+AL16+AL18+AL20+AL22+AL24+AL32+AL34+AL36+AL38+AL40+AL43+AL45+AL47</f>
        <v>34</v>
      </c>
      <c r="AM49" s="161">
        <f>AK54/18</f>
        <v>0</v>
      </c>
      <c r="AN49" s="38">
        <f>AN6+AN8+AN10+AN12+AN14+AN16+AN18+AN20+AN22+AN24+AN32+AN34+AN36+AN38+AN40+AN43+AN45+AN47</f>
        <v>2772402.3600000003</v>
      </c>
      <c r="AO49" s="161">
        <v>26.7736040609137</v>
      </c>
      <c r="AP49" s="161">
        <v>41.1751269035533</v>
      </c>
      <c r="AQ49" s="161">
        <v>26.630456852791877</v>
      </c>
      <c r="AR49" s="161">
        <v>40.3746192893401</v>
      </c>
      <c r="AS49" s="161">
        <v>2.5228426395939083</v>
      </c>
      <c r="AT49" s="161">
        <v>72.73502538071067</v>
      </c>
      <c r="AU49" s="161">
        <v>5.513705583756345</v>
      </c>
      <c r="AV49" s="161">
        <v>0.9477157360406092</v>
      </c>
    </row>
    <row r="50" spans="35:48" ht="22.5" thickBot="1" thickTop="1">
      <c r="AI50" s="281"/>
      <c r="AJ50" s="7" t="s">
        <v>139</v>
      </c>
      <c r="AK50" s="39">
        <f>AK7+AK9+AK11+AK13+AK15+AK17+AK19+AK21+AK23+AK25+AK33+AK35+AK37+AK39+AK41+AK44+AK46+AK48</f>
        <v>5</v>
      </c>
      <c r="AL50" s="39">
        <f>AL7+AL9+AL11+AL13+AL15+AL17+AL19+AL21+AL23+AL25+AL33+AL35+AL37+AL39+AL41+AL44+AL46+AL48</f>
        <v>2</v>
      </c>
      <c r="AM50" s="39">
        <f>AK55/5</f>
        <v>0</v>
      </c>
      <c r="AN50" s="39">
        <f>AN7+AN9+AN11+AN13+AN15+AN17+AN19+AN21+AN23+AN25+AN33+AN35+AN37+AN39+AN41+AN44+AN46+AN48</f>
        <v>28446.6</v>
      </c>
      <c r="AO50" s="171">
        <v>0</v>
      </c>
      <c r="AP50" s="171">
        <v>3.75</v>
      </c>
      <c r="AQ50" s="171">
        <v>0</v>
      </c>
      <c r="AR50" s="171">
        <v>3.75</v>
      </c>
      <c r="AS50" s="171">
        <v>0</v>
      </c>
      <c r="AT50" s="171">
        <v>3.75</v>
      </c>
      <c r="AU50" s="171">
        <v>2.5</v>
      </c>
      <c r="AV50" s="171">
        <v>0</v>
      </c>
    </row>
    <row r="51" ht="13.5" thickTop="1"/>
    <row r="52" spans="1:40" ht="12.75">
      <c r="A52" s="285">
        <v>97</v>
      </c>
      <c r="B52" s="285"/>
      <c r="C52" s="285"/>
      <c r="D52" s="285"/>
      <c r="E52" s="285"/>
      <c r="F52" s="285"/>
      <c r="G52" s="285"/>
      <c r="H52" s="285"/>
      <c r="I52" s="285"/>
      <c r="J52" s="285"/>
      <c r="K52" s="285"/>
      <c r="L52" s="285"/>
      <c r="M52" s="285"/>
      <c r="N52" s="285"/>
      <c r="AN52">
        <f>AN49/182</f>
        <v>15232.980000000001</v>
      </c>
    </row>
    <row r="53" spans="3:32" ht="12.75">
      <c r="C53">
        <v>2240.66</v>
      </c>
      <c r="F53">
        <f>D49+D48+C48+C49</f>
        <v>169</v>
      </c>
      <c r="G53">
        <f>C48+D48</f>
        <v>162</v>
      </c>
      <c r="L53" s="96"/>
      <c r="R53">
        <f>R48/197*100</f>
        <v>26.7736040609137</v>
      </c>
      <c r="T53">
        <f>T48/197*100</f>
        <v>41.1751269035533</v>
      </c>
      <c r="V53">
        <f>V48/197*100</f>
        <v>26.630456852791877</v>
      </c>
      <c r="X53">
        <f>X48/197*100</f>
        <v>40.3746192893401</v>
      </c>
      <c r="Z53">
        <f>Z48/197*100</f>
        <v>2.5228426395939083</v>
      </c>
      <c r="AB53">
        <f>AB48/197*100</f>
        <v>72.73502538071067</v>
      </c>
      <c r="AD53">
        <f>AD48/197*100</f>
        <v>5.513705583756345</v>
      </c>
      <c r="AF53">
        <f>AF48/197*100</f>
        <v>0.9477157360406092</v>
      </c>
    </row>
    <row r="54" spans="3:32" ht="12.75">
      <c r="C54">
        <v>156.3</v>
      </c>
      <c r="R54">
        <f>R49/80*100</f>
        <v>0</v>
      </c>
      <c r="T54">
        <f>T49/80*100</f>
        <v>3.75</v>
      </c>
      <c r="V54">
        <f>V49/80*100</f>
        <v>0</v>
      </c>
      <c r="X54">
        <f>X49/80*100</f>
        <v>3.75</v>
      </c>
      <c r="Z54">
        <f>Z49/80*100</f>
        <v>0</v>
      </c>
      <c r="AB54">
        <f>AB49/80*100</f>
        <v>3.75</v>
      </c>
      <c r="AD54">
        <f>AD49/80*100</f>
        <v>2.5</v>
      </c>
      <c r="AF54">
        <f>AF49/80*100</f>
        <v>0</v>
      </c>
    </row>
    <row r="58" spans="1:14" ht="12.75">
      <c r="A58" t="s">
        <v>214</v>
      </c>
      <c r="B58" t="s">
        <v>31</v>
      </c>
      <c r="C58" t="s">
        <v>32</v>
      </c>
      <c r="D58" t="s">
        <v>26</v>
      </c>
      <c r="F58" t="s">
        <v>33</v>
      </c>
      <c r="G58" t="s">
        <v>27</v>
      </c>
      <c r="H58" t="s">
        <v>34</v>
      </c>
      <c r="I58" t="s">
        <v>35</v>
      </c>
      <c r="J58" t="s">
        <v>30</v>
      </c>
      <c r="K58" t="s">
        <v>36</v>
      </c>
      <c r="L58" t="s">
        <v>37</v>
      </c>
      <c r="M58" t="s">
        <v>38</v>
      </c>
      <c r="N58" t="s">
        <v>39</v>
      </c>
    </row>
    <row r="60" spans="1:15" ht="12.75">
      <c r="A60">
        <v>12</v>
      </c>
      <c r="B60">
        <v>1</v>
      </c>
      <c r="C60">
        <v>11</v>
      </c>
      <c r="D60">
        <v>3</v>
      </c>
      <c r="F60">
        <v>99.84</v>
      </c>
      <c r="G60">
        <v>33.3</v>
      </c>
      <c r="H60">
        <v>66.7</v>
      </c>
      <c r="I60">
        <v>33.3</v>
      </c>
      <c r="J60">
        <v>66.7</v>
      </c>
      <c r="K60">
        <v>7</v>
      </c>
      <c r="L60">
        <v>78.6</v>
      </c>
      <c r="M60">
        <v>14.3</v>
      </c>
      <c r="N60">
        <v>0</v>
      </c>
      <c r="O60">
        <f aca="true" t="shared" si="22" ref="O60:O88">SUM(K60:N60)</f>
        <v>99.89999999999999</v>
      </c>
    </row>
    <row r="61" spans="1:15" ht="12.75">
      <c r="A61">
        <v>12</v>
      </c>
      <c r="B61">
        <v>2</v>
      </c>
      <c r="C61">
        <v>1</v>
      </c>
      <c r="D61">
        <v>0</v>
      </c>
      <c r="F61">
        <v>17.5</v>
      </c>
      <c r="K61">
        <v>0</v>
      </c>
      <c r="L61">
        <v>0</v>
      </c>
      <c r="M61">
        <v>100</v>
      </c>
      <c r="N61">
        <v>0</v>
      </c>
      <c r="O61">
        <f t="shared" si="22"/>
        <v>100</v>
      </c>
    </row>
    <row r="62" spans="1:15" ht="12.75">
      <c r="A62">
        <v>14</v>
      </c>
      <c r="B62">
        <v>1</v>
      </c>
      <c r="C62">
        <v>6</v>
      </c>
      <c r="D62">
        <v>0</v>
      </c>
      <c r="F62">
        <v>44.7</v>
      </c>
      <c r="K62">
        <v>0</v>
      </c>
      <c r="L62">
        <v>100</v>
      </c>
      <c r="M62">
        <v>0</v>
      </c>
      <c r="N62">
        <v>0</v>
      </c>
      <c r="O62">
        <f t="shared" si="22"/>
        <v>100</v>
      </c>
    </row>
    <row r="63" spans="1:4" ht="12.75">
      <c r="A63">
        <v>14</v>
      </c>
      <c r="B63">
        <v>2</v>
      </c>
      <c r="C63">
        <v>0</v>
      </c>
      <c r="D63">
        <v>0</v>
      </c>
    </row>
    <row r="64" spans="1:15" ht="12.75">
      <c r="A64">
        <v>21</v>
      </c>
      <c r="B64">
        <v>1</v>
      </c>
      <c r="C64">
        <v>2</v>
      </c>
      <c r="D64">
        <v>5</v>
      </c>
      <c r="F64">
        <v>11.5</v>
      </c>
      <c r="G64">
        <v>40</v>
      </c>
      <c r="H64">
        <v>60</v>
      </c>
      <c r="I64">
        <v>40</v>
      </c>
      <c r="J64">
        <v>60</v>
      </c>
      <c r="K64">
        <v>0</v>
      </c>
      <c r="L64">
        <v>100</v>
      </c>
      <c r="M64">
        <v>0</v>
      </c>
      <c r="N64">
        <v>0</v>
      </c>
      <c r="O64">
        <f t="shared" si="22"/>
        <v>100</v>
      </c>
    </row>
    <row r="65" spans="1:15" ht="12.75">
      <c r="A65">
        <v>21</v>
      </c>
      <c r="B65">
        <v>2</v>
      </c>
      <c r="C65">
        <v>0</v>
      </c>
      <c r="D65">
        <v>1</v>
      </c>
      <c r="F65">
        <v>0</v>
      </c>
      <c r="G65">
        <v>0</v>
      </c>
      <c r="H65">
        <v>100</v>
      </c>
      <c r="I65">
        <v>0</v>
      </c>
      <c r="J65">
        <v>100</v>
      </c>
      <c r="K65">
        <v>0</v>
      </c>
      <c r="L65">
        <v>100</v>
      </c>
      <c r="M65">
        <v>0</v>
      </c>
      <c r="N65">
        <v>0</v>
      </c>
      <c r="O65">
        <f t="shared" si="22"/>
        <v>100</v>
      </c>
    </row>
    <row r="66" spans="1:15" ht="12.75">
      <c r="A66">
        <v>22</v>
      </c>
      <c r="B66">
        <v>1</v>
      </c>
      <c r="C66">
        <v>7</v>
      </c>
      <c r="D66">
        <v>5</v>
      </c>
      <c r="F66">
        <v>174.29</v>
      </c>
      <c r="G66">
        <v>0</v>
      </c>
      <c r="H66">
        <v>100</v>
      </c>
      <c r="I66">
        <v>0</v>
      </c>
      <c r="J66">
        <v>100</v>
      </c>
      <c r="K66">
        <v>0</v>
      </c>
      <c r="L66">
        <v>83.3</v>
      </c>
      <c r="M66">
        <v>8.3</v>
      </c>
      <c r="N66">
        <v>8.3</v>
      </c>
      <c r="O66">
        <f t="shared" si="22"/>
        <v>99.89999999999999</v>
      </c>
    </row>
    <row r="67" spans="1:15" ht="12.75">
      <c r="A67">
        <v>22</v>
      </c>
      <c r="B67">
        <v>2</v>
      </c>
      <c r="C67">
        <v>1</v>
      </c>
      <c r="D67">
        <v>0</v>
      </c>
      <c r="F67">
        <v>7</v>
      </c>
      <c r="K67" t="s">
        <v>40</v>
      </c>
      <c r="L67">
        <v>0</v>
      </c>
      <c r="M67">
        <v>0</v>
      </c>
      <c r="N67">
        <v>0</v>
      </c>
      <c r="O67">
        <f t="shared" si="22"/>
        <v>0</v>
      </c>
    </row>
    <row r="68" spans="1:15" ht="12.75">
      <c r="A68">
        <v>23</v>
      </c>
      <c r="B68">
        <v>1</v>
      </c>
      <c r="C68">
        <v>30</v>
      </c>
      <c r="D68">
        <v>2</v>
      </c>
      <c r="F68">
        <v>117.95</v>
      </c>
      <c r="G68">
        <v>50</v>
      </c>
      <c r="H68">
        <v>50</v>
      </c>
      <c r="I68">
        <v>50</v>
      </c>
      <c r="J68">
        <v>50</v>
      </c>
      <c r="K68">
        <v>3</v>
      </c>
      <c r="L68">
        <v>93.8</v>
      </c>
      <c r="M68">
        <v>3.1</v>
      </c>
      <c r="N68">
        <v>0</v>
      </c>
      <c r="O68">
        <f t="shared" si="22"/>
        <v>99.89999999999999</v>
      </c>
    </row>
    <row r="69" spans="1:15" ht="12.75">
      <c r="A69">
        <v>23</v>
      </c>
      <c r="B69">
        <v>2</v>
      </c>
      <c r="C69">
        <v>1</v>
      </c>
      <c r="D69">
        <v>1</v>
      </c>
      <c r="F69">
        <v>43.8</v>
      </c>
      <c r="G69">
        <v>0</v>
      </c>
      <c r="H69">
        <v>100</v>
      </c>
      <c r="I69">
        <v>0</v>
      </c>
      <c r="J69">
        <v>100</v>
      </c>
      <c r="K69">
        <v>0</v>
      </c>
      <c r="L69">
        <v>50</v>
      </c>
      <c r="M69">
        <v>0</v>
      </c>
      <c r="N69">
        <v>0</v>
      </c>
      <c r="O69">
        <f t="shared" si="22"/>
        <v>50</v>
      </c>
    </row>
    <row r="70" spans="1:15" ht="12.75">
      <c r="A70">
        <v>24</v>
      </c>
      <c r="B70">
        <v>1</v>
      </c>
      <c r="C70">
        <v>8</v>
      </c>
      <c r="D70">
        <v>0</v>
      </c>
      <c r="F70">
        <v>98.33</v>
      </c>
      <c r="K70">
        <v>13</v>
      </c>
      <c r="L70">
        <v>87.5</v>
      </c>
      <c r="M70">
        <v>0</v>
      </c>
      <c r="N70">
        <v>0</v>
      </c>
      <c r="O70">
        <f t="shared" si="22"/>
        <v>100.5</v>
      </c>
    </row>
    <row r="71" spans="1:4" ht="12.75">
      <c r="A71">
        <v>24</v>
      </c>
      <c r="B71">
        <v>2</v>
      </c>
      <c r="C71">
        <v>0</v>
      </c>
      <c r="D71">
        <v>0</v>
      </c>
    </row>
    <row r="72" spans="1:15" ht="12.75">
      <c r="A72">
        <v>25</v>
      </c>
      <c r="B72">
        <v>1</v>
      </c>
      <c r="C72">
        <v>5</v>
      </c>
      <c r="D72">
        <v>0</v>
      </c>
      <c r="F72">
        <v>47.1</v>
      </c>
      <c r="K72">
        <v>0</v>
      </c>
      <c r="L72">
        <v>100</v>
      </c>
      <c r="M72">
        <v>0</v>
      </c>
      <c r="N72">
        <v>0</v>
      </c>
      <c r="O72">
        <f t="shared" si="22"/>
        <v>100</v>
      </c>
    </row>
    <row r="73" spans="1:4" ht="12.75">
      <c r="A73">
        <v>25</v>
      </c>
      <c r="B73">
        <v>2</v>
      </c>
      <c r="C73">
        <v>0</v>
      </c>
      <c r="D73">
        <v>0</v>
      </c>
    </row>
    <row r="74" spans="1:15" ht="12.75">
      <c r="A74">
        <v>26</v>
      </c>
      <c r="B74">
        <v>1</v>
      </c>
      <c r="C74">
        <v>5</v>
      </c>
      <c r="D74">
        <v>4</v>
      </c>
      <c r="F74">
        <v>65.58</v>
      </c>
      <c r="G74">
        <v>0</v>
      </c>
      <c r="H74">
        <v>100</v>
      </c>
      <c r="I74">
        <v>0</v>
      </c>
      <c r="J74">
        <v>100</v>
      </c>
      <c r="K74">
        <v>11</v>
      </c>
      <c r="L74">
        <v>88.9</v>
      </c>
      <c r="M74">
        <v>0</v>
      </c>
      <c r="N74">
        <v>0</v>
      </c>
      <c r="O74">
        <f t="shared" si="22"/>
        <v>99.9</v>
      </c>
    </row>
    <row r="75" spans="1:4" ht="12.75">
      <c r="A75">
        <v>26</v>
      </c>
      <c r="B75">
        <v>2</v>
      </c>
      <c r="C75">
        <v>0</v>
      </c>
      <c r="D75">
        <v>0</v>
      </c>
    </row>
    <row r="76" spans="1:15" ht="12.75">
      <c r="A76">
        <v>27</v>
      </c>
      <c r="B76">
        <v>1</v>
      </c>
      <c r="C76">
        <v>8</v>
      </c>
      <c r="D76">
        <v>1</v>
      </c>
      <c r="F76">
        <v>85.73</v>
      </c>
      <c r="G76">
        <v>0</v>
      </c>
      <c r="H76">
        <v>100</v>
      </c>
      <c r="I76">
        <v>0</v>
      </c>
      <c r="J76">
        <v>100</v>
      </c>
      <c r="K76">
        <v>0</v>
      </c>
      <c r="L76">
        <v>77.8</v>
      </c>
      <c r="M76">
        <v>11.1</v>
      </c>
      <c r="N76">
        <v>0</v>
      </c>
      <c r="O76">
        <f t="shared" si="22"/>
        <v>88.89999999999999</v>
      </c>
    </row>
    <row r="77" spans="1:4" ht="12.75">
      <c r="A77">
        <v>27</v>
      </c>
      <c r="B77">
        <v>2</v>
      </c>
      <c r="C77">
        <v>0</v>
      </c>
      <c r="D77">
        <v>0</v>
      </c>
    </row>
    <row r="78" spans="1:15" ht="12.75">
      <c r="A78">
        <v>28</v>
      </c>
      <c r="B78">
        <v>1</v>
      </c>
      <c r="C78">
        <v>4</v>
      </c>
      <c r="D78">
        <v>1</v>
      </c>
      <c r="F78">
        <v>118.9</v>
      </c>
      <c r="G78">
        <v>100</v>
      </c>
      <c r="H78">
        <v>0</v>
      </c>
      <c r="I78">
        <v>100</v>
      </c>
      <c r="J78">
        <v>0</v>
      </c>
      <c r="K78">
        <v>0</v>
      </c>
      <c r="L78">
        <v>80</v>
      </c>
      <c r="M78">
        <v>20</v>
      </c>
      <c r="N78">
        <v>0</v>
      </c>
      <c r="O78">
        <f t="shared" si="22"/>
        <v>100</v>
      </c>
    </row>
    <row r="79" spans="1:4" ht="12.75">
      <c r="A79">
        <v>28</v>
      </c>
      <c r="B79">
        <v>2</v>
      </c>
      <c r="C79">
        <v>0</v>
      </c>
      <c r="D79">
        <v>0</v>
      </c>
    </row>
    <row r="80" spans="1:15" ht="12.75">
      <c r="A80">
        <v>31</v>
      </c>
      <c r="B80">
        <v>1</v>
      </c>
      <c r="C80">
        <v>5</v>
      </c>
      <c r="D80">
        <v>0</v>
      </c>
      <c r="F80">
        <v>357.02</v>
      </c>
      <c r="K80">
        <v>20</v>
      </c>
      <c r="L80">
        <v>80</v>
      </c>
      <c r="M80">
        <v>0</v>
      </c>
      <c r="N80">
        <v>0</v>
      </c>
      <c r="O80">
        <f t="shared" si="22"/>
        <v>100</v>
      </c>
    </row>
    <row r="81" spans="1:15" ht="12.75">
      <c r="A81">
        <v>31</v>
      </c>
      <c r="B81">
        <v>2</v>
      </c>
      <c r="C81">
        <v>1</v>
      </c>
      <c r="D81">
        <v>0</v>
      </c>
      <c r="F81">
        <v>18</v>
      </c>
      <c r="K81">
        <v>0</v>
      </c>
      <c r="L81">
        <v>100</v>
      </c>
      <c r="M81">
        <v>0</v>
      </c>
      <c r="N81">
        <v>0</v>
      </c>
      <c r="O81">
        <f t="shared" si="22"/>
        <v>100</v>
      </c>
    </row>
    <row r="82" spans="1:15" ht="12.75">
      <c r="A82">
        <v>32</v>
      </c>
      <c r="B82">
        <v>1</v>
      </c>
      <c r="C82">
        <v>2</v>
      </c>
      <c r="D82">
        <v>2</v>
      </c>
      <c r="F82">
        <v>35.2</v>
      </c>
      <c r="G82">
        <v>100</v>
      </c>
      <c r="H82">
        <v>0</v>
      </c>
      <c r="I82">
        <v>100</v>
      </c>
      <c r="J82">
        <v>0</v>
      </c>
      <c r="K82">
        <v>0</v>
      </c>
      <c r="L82">
        <v>100</v>
      </c>
      <c r="M82">
        <v>0</v>
      </c>
      <c r="N82">
        <v>0</v>
      </c>
      <c r="O82">
        <f t="shared" si="22"/>
        <v>100</v>
      </c>
    </row>
    <row r="83" spans="1:4" ht="12.75">
      <c r="A83">
        <v>32</v>
      </c>
      <c r="B83">
        <v>2</v>
      </c>
      <c r="C83">
        <v>0</v>
      </c>
      <c r="D83">
        <v>0</v>
      </c>
    </row>
    <row r="84" spans="1:15" ht="12.75">
      <c r="A84">
        <v>33</v>
      </c>
      <c r="B84">
        <v>1</v>
      </c>
      <c r="C84">
        <v>3</v>
      </c>
      <c r="D84">
        <v>1</v>
      </c>
      <c r="F84">
        <v>230.4</v>
      </c>
      <c r="G84">
        <v>0</v>
      </c>
      <c r="H84">
        <v>100</v>
      </c>
      <c r="I84">
        <v>0</v>
      </c>
      <c r="J84">
        <v>100</v>
      </c>
      <c r="K84">
        <v>0</v>
      </c>
      <c r="L84">
        <v>75</v>
      </c>
      <c r="M84">
        <v>25</v>
      </c>
      <c r="N84">
        <v>0</v>
      </c>
      <c r="O84">
        <f t="shared" si="22"/>
        <v>100</v>
      </c>
    </row>
    <row r="85" spans="1:4" ht="12.75">
      <c r="A85">
        <v>33</v>
      </c>
      <c r="B85">
        <v>2</v>
      </c>
      <c r="C85">
        <v>0</v>
      </c>
      <c r="D85">
        <v>0</v>
      </c>
    </row>
    <row r="86" spans="1:15" ht="12.75">
      <c r="A86">
        <v>34</v>
      </c>
      <c r="B86">
        <v>1</v>
      </c>
      <c r="C86">
        <v>6</v>
      </c>
      <c r="D86">
        <v>0</v>
      </c>
      <c r="F86">
        <v>179.53</v>
      </c>
      <c r="K86">
        <v>0</v>
      </c>
      <c r="L86">
        <v>83.3</v>
      </c>
      <c r="M86">
        <v>16.7</v>
      </c>
      <c r="N86">
        <v>0</v>
      </c>
      <c r="O86">
        <f t="shared" si="22"/>
        <v>100</v>
      </c>
    </row>
    <row r="87" spans="1:4" ht="12.75">
      <c r="A87">
        <v>34</v>
      </c>
      <c r="B87">
        <v>2</v>
      </c>
      <c r="C87">
        <v>0</v>
      </c>
      <c r="D87">
        <v>0</v>
      </c>
    </row>
    <row r="88" spans="1:15" ht="12.75">
      <c r="A88">
        <v>35</v>
      </c>
      <c r="B88">
        <v>1</v>
      </c>
      <c r="C88">
        <v>11</v>
      </c>
      <c r="D88">
        <v>1</v>
      </c>
      <c r="F88">
        <v>93.34</v>
      </c>
      <c r="G88">
        <v>0</v>
      </c>
      <c r="H88">
        <v>100</v>
      </c>
      <c r="I88">
        <v>0</v>
      </c>
      <c r="J88">
        <v>100</v>
      </c>
      <c r="K88">
        <v>0</v>
      </c>
      <c r="L88">
        <v>100</v>
      </c>
      <c r="M88">
        <v>0</v>
      </c>
      <c r="N88">
        <v>0</v>
      </c>
      <c r="O88">
        <f t="shared" si="22"/>
        <v>100</v>
      </c>
    </row>
    <row r="89" spans="1:4" ht="12.75">
      <c r="A89">
        <v>35</v>
      </c>
      <c r="B89">
        <v>2</v>
      </c>
      <c r="C89">
        <v>0</v>
      </c>
      <c r="D89">
        <v>0</v>
      </c>
    </row>
    <row r="91" spans="1:15" ht="12.75">
      <c r="A91">
        <v>13</v>
      </c>
      <c r="B91">
        <v>1</v>
      </c>
      <c r="C91">
        <v>3</v>
      </c>
      <c r="D91">
        <v>1</v>
      </c>
      <c r="F91">
        <v>321.53</v>
      </c>
      <c r="G91">
        <v>100</v>
      </c>
      <c r="H91">
        <v>0</v>
      </c>
      <c r="I91">
        <v>0</v>
      </c>
      <c r="J91">
        <v>100</v>
      </c>
      <c r="K91">
        <v>0</v>
      </c>
      <c r="L91">
        <v>50</v>
      </c>
      <c r="M91">
        <v>50</v>
      </c>
      <c r="N91">
        <v>0</v>
      </c>
      <c r="O91">
        <f>SUM(K91:N91)</f>
        <v>100</v>
      </c>
    </row>
    <row r="92" spans="1:4" ht="12.75">
      <c r="A92">
        <v>13</v>
      </c>
      <c r="B92">
        <v>2</v>
      </c>
      <c r="C92">
        <v>0</v>
      </c>
      <c r="D92">
        <v>0</v>
      </c>
    </row>
    <row r="93" spans="1:15" ht="12.75">
      <c r="A93">
        <v>15</v>
      </c>
      <c r="B93">
        <v>1</v>
      </c>
      <c r="C93">
        <v>6</v>
      </c>
      <c r="D93">
        <v>7</v>
      </c>
      <c r="F93">
        <v>65.41</v>
      </c>
      <c r="G93">
        <v>71.4</v>
      </c>
      <c r="H93">
        <v>42.9</v>
      </c>
      <c r="I93">
        <v>100</v>
      </c>
      <c r="J93">
        <v>0</v>
      </c>
      <c r="K93">
        <v>0</v>
      </c>
      <c r="L93">
        <v>86.7</v>
      </c>
      <c r="M93">
        <v>6.7</v>
      </c>
      <c r="N93">
        <v>6.7</v>
      </c>
      <c r="O93">
        <f>SUM(K93:N93)</f>
        <v>100.10000000000001</v>
      </c>
    </row>
    <row r="94" spans="1:15" ht="12.75">
      <c r="A94">
        <v>15</v>
      </c>
      <c r="B94">
        <v>2</v>
      </c>
      <c r="C94">
        <v>1</v>
      </c>
      <c r="D94">
        <v>0</v>
      </c>
      <c r="F94">
        <v>70</v>
      </c>
      <c r="K94">
        <v>0</v>
      </c>
      <c r="L94">
        <v>0</v>
      </c>
      <c r="M94">
        <v>100</v>
      </c>
      <c r="N94">
        <v>0</v>
      </c>
      <c r="O94">
        <f>SUM(K94:N94)</f>
        <v>100</v>
      </c>
    </row>
    <row r="95" spans="1:15" ht="12.75">
      <c r="A95">
        <v>11</v>
      </c>
      <c r="B95">
        <v>1</v>
      </c>
      <c r="C95">
        <v>6</v>
      </c>
      <c r="D95">
        <v>1</v>
      </c>
      <c r="F95">
        <v>94.31</v>
      </c>
      <c r="G95">
        <v>100</v>
      </c>
      <c r="H95">
        <v>0</v>
      </c>
      <c r="I95">
        <v>100</v>
      </c>
      <c r="J95">
        <v>0</v>
      </c>
      <c r="K95">
        <v>0</v>
      </c>
      <c r="L95">
        <v>100</v>
      </c>
      <c r="M95">
        <v>0</v>
      </c>
      <c r="N95">
        <v>0</v>
      </c>
      <c r="O95">
        <f>SUM(K95:N95)</f>
        <v>100</v>
      </c>
    </row>
    <row r="96" spans="1:4" ht="12.75">
      <c r="A96">
        <v>11</v>
      </c>
      <c r="B96">
        <v>0</v>
      </c>
      <c r="C96">
        <v>0</v>
      </c>
      <c r="D96">
        <v>0</v>
      </c>
    </row>
    <row r="98" spans="3:6" ht="12.75">
      <c r="C98">
        <f>C60+C62+C64+C66+C68+C70+C72+C74+C76+C78+C80+C82+C84+C86+C88+C91+C93+C95</f>
        <v>128</v>
      </c>
      <c r="D98">
        <f>D60+D62+D64+D66+D68+D70+D72+D74+D76+D78+D80+D82+D84+D86+D88+D91+D93+D95</f>
        <v>34</v>
      </c>
      <c r="F98">
        <f>SUM(C98:D98)</f>
        <v>162</v>
      </c>
    </row>
    <row r="99" spans="3:6" ht="12.75">
      <c r="C99">
        <f>C61+C63+C65+C67+C69+C71+C73+C75+C77+C79+C81+C83+C85+C87+C89+C92+C94+C96</f>
        <v>5</v>
      </c>
      <c r="D99">
        <f>D61+D63+D65+D67+D69+D71+D73+D75+D77+D79+D81+D83+D85+D87+D89+D92+D94+D96</f>
        <v>2</v>
      </c>
      <c r="F99">
        <f>SUM(C99:D99)</f>
        <v>7</v>
      </c>
    </row>
    <row r="105" spans="1:4" ht="12.75">
      <c r="A105" t="s">
        <v>214</v>
      </c>
      <c r="B105" t="s">
        <v>31</v>
      </c>
      <c r="C105" t="s">
        <v>32</v>
      </c>
      <c r="D105" t="s">
        <v>26</v>
      </c>
    </row>
    <row r="108" spans="1:6" ht="12.75">
      <c r="A108">
        <v>12</v>
      </c>
      <c r="B108">
        <v>1</v>
      </c>
      <c r="C108">
        <v>11</v>
      </c>
      <c r="D108">
        <v>3</v>
      </c>
      <c r="F108">
        <f aca="true" t="shared" si="23" ref="F108:F137">SUM(C108:D108)</f>
        <v>14</v>
      </c>
    </row>
    <row r="109" spans="1:6" ht="12.75">
      <c r="A109">
        <v>12</v>
      </c>
      <c r="B109">
        <v>2</v>
      </c>
      <c r="C109">
        <v>1</v>
      </c>
      <c r="D109">
        <v>0</v>
      </c>
      <c r="F109">
        <f t="shared" si="23"/>
        <v>1</v>
      </c>
    </row>
    <row r="110" spans="1:6" ht="12.75">
      <c r="A110">
        <v>14</v>
      </c>
      <c r="B110">
        <v>1</v>
      </c>
      <c r="C110">
        <v>6</v>
      </c>
      <c r="D110">
        <v>0</v>
      </c>
      <c r="F110">
        <f t="shared" si="23"/>
        <v>6</v>
      </c>
    </row>
    <row r="111" spans="1:6" ht="12.75">
      <c r="A111">
        <v>14</v>
      </c>
      <c r="C111">
        <v>0</v>
      </c>
      <c r="D111">
        <v>0</v>
      </c>
      <c r="F111">
        <f t="shared" si="23"/>
        <v>0</v>
      </c>
    </row>
    <row r="112" spans="1:6" ht="12.75">
      <c r="A112">
        <v>21</v>
      </c>
      <c r="B112">
        <v>1</v>
      </c>
      <c r="C112">
        <v>2</v>
      </c>
      <c r="D112">
        <v>5</v>
      </c>
      <c r="F112">
        <f t="shared" si="23"/>
        <v>7</v>
      </c>
    </row>
    <row r="113" spans="1:6" ht="12.75">
      <c r="A113">
        <v>21</v>
      </c>
      <c r="B113">
        <v>2</v>
      </c>
      <c r="C113">
        <v>0</v>
      </c>
      <c r="D113">
        <v>1</v>
      </c>
      <c r="F113">
        <f t="shared" si="23"/>
        <v>1</v>
      </c>
    </row>
    <row r="114" spans="1:6" ht="12.75">
      <c r="A114">
        <v>22</v>
      </c>
      <c r="B114">
        <v>1</v>
      </c>
      <c r="C114">
        <v>7</v>
      </c>
      <c r="D114">
        <v>5</v>
      </c>
      <c r="F114">
        <f t="shared" si="23"/>
        <v>12</v>
      </c>
    </row>
    <row r="115" spans="1:6" ht="12.75">
      <c r="A115">
        <v>22</v>
      </c>
      <c r="B115">
        <v>2</v>
      </c>
      <c r="C115">
        <v>1</v>
      </c>
      <c r="D115">
        <v>0</v>
      </c>
      <c r="F115">
        <f t="shared" si="23"/>
        <v>1</v>
      </c>
    </row>
    <row r="116" spans="1:6" ht="12.75">
      <c r="A116">
        <v>23</v>
      </c>
      <c r="B116">
        <v>1</v>
      </c>
      <c r="C116">
        <v>30</v>
      </c>
      <c r="D116">
        <v>2</v>
      </c>
      <c r="F116">
        <f t="shared" si="23"/>
        <v>32</v>
      </c>
    </row>
    <row r="117" spans="1:6" ht="12.75">
      <c r="A117">
        <v>23</v>
      </c>
      <c r="B117">
        <v>2</v>
      </c>
      <c r="C117">
        <v>1</v>
      </c>
      <c r="D117">
        <v>1</v>
      </c>
      <c r="F117">
        <f t="shared" si="23"/>
        <v>2</v>
      </c>
    </row>
    <row r="118" spans="1:6" ht="12.75">
      <c r="A118">
        <v>24</v>
      </c>
      <c r="B118">
        <v>1</v>
      </c>
      <c r="C118">
        <v>8</v>
      </c>
      <c r="D118">
        <v>0</v>
      </c>
      <c r="F118">
        <f t="shared" si="23"/>
        <v>8</v>
      </c>
    </row>
    <row r="119" spans="1:6" ht="12.75">
      <c r="A119">
        <v>24</v>
      </c>
      <c r="C119">
        <v>0</v>
      </c>
      <c r="D119">
        <v>0</v>
      </c>
      <c r="F119">
        <f t="shared" si="23"/>
        <v>0</v>
      </c>
    </row>
    <row r="120" spans="1:6" ht="12.75">
      <c r="A120">
        <v>25</v>
      </c>
      <c r="B120">
        <v>1</v>
      </c>
      <c r="C120">
        <v>5</v>
      </c>
      <c r="D120">
        <v>0</v>
      </c>
      <c r="F120">
        <f t="shared" si="23"/>
        <v>5</v>
      </c>
    </row>
    <row r="121" spans="1:6" ht="12.75">
      <c r="A121">
        <v>25</v>
      </c>
      <c r="C121">
        <v>0</v>
      </c>
      <c r="D121">
        <v>0</v>
      </c>
      <c r="F121">
        <f t="shared" si="23"/>
        <v>0</v>
      </c>
    </row>
    <row r="122" spans="1:6" ht="12.75">
      <c r="A122">
        <v>26</v>
      </c>
      <c r="B122">
        <v>1</v>
      </c>
      <c r="C122">
        <v>5</v>
      </c>
      <c r="D122">
        <v>4</v>
      </c>
      <c r="F122">
        <f t="shared" si="23"/>
        <v>9</v>
      </c>
    </row>
    <row r="123" spans="1:6" ht="12.75">
      <c r="A123">
        <v>26</v>
      </c>
      <c r="C123">
        <v>0</v>
      </c>
      <c r="D123">
        <v>0</v>
      </c>
      <c r="F123">
        <f t="shared" si="23"/>
        <v>0</v>
      </c>
    </row>
    <row r="124" spans="1:6" ht="12.75">
      <c r="A124">
        <v>27</v>
      </c>
      <c r="B124">
        <v>1</v>
      </c>
      <c r="C124">
        <v>8</v>
      </c>
      <c r="D124">
        <v>1</v>
      </c>
      <c r="F124">
        <f t="shared" si="23"/>
        <v>9</v>
      </c>
    </row>
    <row r="125" spans="1:6" ht="12.75">
      <c r="A125">
        <v>27</v>
      </c>
      <c r="C125">
        <v>0</v>
      </c>
      <c r="D125">
        <v>0</v>
      </c>
      <c r="F125">
        <f t="shared" si="23"/>
        <v>0</v>
      </c>
    </row>
    <row r="126" spans="1:6" ht="12.75">
      <c r="A126">
        <v>28</v>
      </c>
      <c r="B126">
        <v>1</v>
      </c>
      <c r="C126">
        <v>4</v>
      </c>
      <c r="D126">
        <v>1</v>
      </c>
      <c r="F126">
        <f t="shared" si="23"/>
        <v>5</v>
      </c>
    </row>
    <row r="127" spans="1:6" ht="12.75">
      <c r="A127">
        <v>28</v>
      </c>
      <c r="C127">
        <v>0</v>
      </c>
      <c r="D127">
        <v>0</v>
      </c>
      <c r="F127">
        <f t="shared" si="23"/>
        <v>0</v>
      </c>
    </row>
    <row r="128" spans="1:6" ht="12.75">
      <c r="A128">
        <v>31</v>
      </c>
      <c r="B128">
        <v>1</v>
      </c>
      <c r="C128">
        <v>5</v>
      </c>
      <c r="D128">
        <v>0</v>
      </c>
      <c r="F128">
        <f t="shared" si="23"/>
        <v>5</v>
      </c>
    </row>
    <row r="129" spans="1:6" ht="12.75">
      <c r="A129">
        <v>31</v>
      </c>
      <c r="B129">
        <v>2</v>
      </c>
      <c r="C129">
        <v>1</v>
      </c>
      <c r="D129">
        <v>0</v>
      </c>
      <c r="F129">
        <f t="shared" si="23"/>
        <v>1</v>
      </c>
    </row>
    <row r="130" spans="1:6" ht="12.75">
      <c r="A130">
        <v>32</v>
      </c>
      <c r="B130">
        <v>1</v>
      </c>
      <c r="C130">
        <v>2</v>
      </c>
      <c r="D130">
        <v>2</v>
      </c>
      <c r="F130">
        <f t="shared" si="23"/>
        <v>4</v>
      </c>
    </row>
    <row r="131" spans="1:6" ht="12.75">
      <c r="A131">
        <v>32</v>
      </c>
      <c r="C131">
        <v>0</v>
      </c>
      <c r="D131">
        <v>0</v>
      </c>
      <c r="F131">
        <f t="shared" si="23"/>
        <v>0</v>
      </c>
    </row>
    <row r="132" spans="1:6" ht="12.75">
      <c r="A132">
        <v>33</v>
      </c>
      <c r="B132">
        <v>1</v>
      </c>
      <c r="C132">
        <v>3</v>
      </c>
      <c r="D132">
        <v>1</v>
      </c>
      <c r="F132">
        <f t="shared" si="23"/>
        <v>4</v>
      </c>
    </row>
    <row r="133" spans="1:6" ht="12.75">
      <c r="A133">
        <v>33</v>
      </c>
      <c r="C133">
        <v>0</v>
      </c>
      <c r="D133">
        <v>0</v>
      </c>
      <c r="F133">
        <f t="shared" si="23"/>
        <v>0</v>
      </c>
    </row>
    <row r="134" spans="1:6" ht="12.75">
      <c r="A134">
        <v>34</v>
      </c>
      <c r="B134">
        <v>1</v>
      </c>
      <c r="C134">
        <v>6</v>
      </c>
      <c r="D134">
        <v>0</v>
      </c>
      <c r="F134">
        <f t="shared" si="23"/>
        <v>6</v>
      </c>
    </row>
    <row r="135" spans="1:6" ht="12.75">
      <c r="A135">
        <v>34</v>
      </c>
      <c r="C135">
        <v>0</v>
      </c>
      <c r="D135">
        <v>0</v>
      </c>
      <c r="F135">
        <f t="shared" si="23"/>
        <v>0</v>
      </c>
    </row>
    <row r="136" spans="1:6" ht="12.75">
      <c r="A136">
        <v>35</v>
      </c>
      <c r="B136">
        <v>1</v>
      </c>
      <c r="C136">
        <v>11</v>
      </c>
      <c r="D136">
        <v>1</v>
      </c>
      <c r="F136">
        <f t="shared" si="23"/>
        <v>12</v>
      </c>
    </row>
    <row r="137" spans="1:6" ht="12.75">
      <c r="A137">
        <v>35</v>
      </c>
      <c r="C137">
        <v>0</v>
      </c>
      <c r="D137">
        <v>0</v>
      </c>
      <c r="F137">
        <f t="shared" si="23"/>
        <v>0</v>
      </c>
    </row>
    <row r="139" spans="1:6" ht="12.75">
      <c r="A139">
        <v>13</v>
      </c>
      <c r="B139">
        <v>1</v>
      </c>
      <c r="C139">
        <v>3</v>
      </c>
      <c r="D139">
        <v>1</v>
      </c>
      <c r="F139">
        <f aca="true" t="shared" si="24" ref="F139:F144">SUM(C139:D139)</f>
        <v>4</v>
      </c>
    </row>
    <row r="140" spans="1:6" ht="12.75">
      <c r="A140">
        <v>13</v>
      </c>
      <c r="C140">
        <v>0</v>
      </c>
      <c r="D140">
        <v>0</v>
      </c>
      <c r="F140">
        <f t="shared" si="24"/>
        <v>0</v>
      </c>
    </row>
    <row r="141" spans="1:6" ht="12.75">
      <c r="A141">
        <v>15</v>
      </c>
      <c r="B141">
        <v>1</v>
      </c>
      <c r="C141">
        <v>6</v>
      </c>
      <c r="D141">
        <v>7</v>
      </c>
      <c r="F141">
        <f t="shared" si="24"/>
        <v>13</v>
      </c>
    </row>
    <row r="142" spans="1:6" ht="12.75">
      <c r="A142">
        <v>15</v>
      </c>
      <c r="B142">
        <v>2</v>
      </c>
      <c r="C142">
        <v>1</v>
      </c>
      <c r="D142">
        <v>0</v>
      </c>
      <c r="F142">
        <f t="shared" si="24"/>
        <v>1</v>
      </c>
    </row>
    <row r="143" spans="1:6" ht="12.75">
      <c r="A143">
        <v>11</v>
      </c>
      <c r="B143">
        <v>1</v>
      </c>
      <c r="C143">
        <v>6</v>
      </c>
      <c r="D143">
        <v>1</v>
      </c>
      <c r="F143">
        <f t="shared" si="24"/>
        <v>7</v>
      </c>
    </row>
    <row r="144" spans="1:6" ht="12.75">
      <c r="A144">
        <v>11</v>
      </c>
      <c r="C144">
        <v>0</v>
      </c>
      <c r="D144">
        <v>0</v>
      </c>
      <c r="F144">
        <f t="shared" si="24"/>
        <v>0</v>
      </c>
    </row>
  </sheetData>
  <sheetProtection/>
  <mergeCells count="102">
    <mergeCell ref="O21:O22"/>
    <mergeCell ref="O23:O24"/>
    <mergeCell ref="O27:AE27"/>
    <mergeCell ref="O28:AE28"/>
    <mergeCell ref="O17:O18"/>
    <mergeCell ref="O19:O20"/>
    <mergeCell ref="O13:O14"/>
    <mergeCell ref="O15:O16"/>
    <mergeCell ref="B3:B4"/>
    <mergeCell ref="A1:N1"/>
    <mergeCell ref="A2:N2"/>
    <mergeCell ref="C3:D3"/>
    <mergeCell ref="F3:F4"/>
    <mergeCell ref="G3:H3"/>
    <mergeCell ref="I3:J3"/>
    <mergeCell ref="K3:N3"/>
    <mergeCell ref="E3:E4"/>
    <mergeCell ref="A15:A16"/>
    <mergeCell ref="A17:A18"/>
    <mergeCell ref="A19:A20"/>
    <mergeCell ref="A5:A6"/>
    <mergeCell ref="A7:A8"/>
    <mergeCell ref="A9:A10"/>
    <mergeCell ref="A11:A12"/>
    <mergeCell ref="A13:A14"/>
    <mergeCell ref="A48:A49"/>
    <mergeCell ref="A27:N27"/>
    <mergeCell ref="A28:N28"/>
    <mergeCell ref="B29:B30"/>
    <mergeCell ref="C29:D29"/>
    <mergeCell ref="F29:F30"/>
    <mergeCell ref="G29:H29"/>
    <mergeCell ref="A35:A36"/>
    <mergeCell ref="A37:A38"/>
    <mergeCell ref="A39:A40"/>
    <mergeCell ref="A44:A45"/>
    <mergeCell ref="A46:A47"/>
    <mergeCell ref="A42:A43"/>
    <mergeCell ref="A21:A22"/>
    <mergeCell ref="A23:A24"/>
    <mergeCell ref="A31:A32"/>
    <mergeCell ref="A33:A34"/>
    <mergeCell ref="A26:N26"/>
    <mergeCell ref="E29:E30"/>
    <mergeCell ref="Q3:S3"/>
    <mergeCell ref="U3:W3"/>
    <mergeCell ref="Y3:AE3"/>
    <mergeCell ref="I29:J29"/>
    <mergeCell ref="K29:N29"/>
    <mergeCell ref="P3:P4"/>
    <mergeCell ref="O5:O6"/>
    <mergeCell ref="O7:O8"/>
    <mergeCell ref="O9:O10"/>
    <mergeCell ref="O11:O12"/>
    <mergeCell ref="O48:O49"/>
    <mergeCell ref="O35:O36"/>
    <mergeCell ref="O37:O38"/>
    <mergeCell ref="O39:O40"/>
    <mergeCell ref="O42:O43"/>
    <mergeCell ref="AI16:AI17"/>
    <mergeCell ref="AI18:AI19"/>
    <mergeCell ref="O44:O45"/>
    <mergeCell ref="O46:O47"/>
    <mergeCell ref="U29:W29"/>
    <mergeCell ref="Y29:AE29"/>
    <mergeCell ref="O31:O32"/>
    <mergeCell ref="O33:O34"/>
    <mergeCell ref="P29:P30"/>
    <mergeCell ref="Q29:S29"/>
    <mergeCell ref="AI8:AI9"/>
    <mergeCell ref="AI10:AI11"/>
    <mergeCell ref="AI12:AI13"/>
    <mergeCell ref="AI14:AI15"/>
    <mergeCell ref="AI20:AI21"/>
    <mergeCell ref="AQ30:AR30"/>
    <mergeCell ref="AO4:AP4"/>
    <mergeCell ref="AQ4:AR4"/>
    <mergeCell ref="AS4:AV4"/>
    <mergeCell ref="AI6:AI7"/>
    <mergeCell ref="AJ4:AJ5"/>
    <mergeCell ref="AK4:AL4"/>
    <mergeCell ref="AM4:AM5"/>
    <mergeCell ref="AI34:AI35"/>
    <mergeCell ref="AI22:AI23"/>
    <mergeCell ref="AI24:AI25"/>
    <mergeCell ref="AI28:AV28"/>
    <mergeCell ref="AI38:AI39"/>
    <mergeCell ref="AI29:AV29"/>
    <mergeCell ref="AJ30:AJ31"/>
    <mergeCell ref="AK30:AL30"/>
    <mergeCell ref="AM30:AM31"/>
    <mergeCell ref="AO30:AP30"/>
    <mergeCell ref="AI36:AI37"/>
    <mergeCell ref="AS30:AV30"/>
    <mergeCell ref="A52:N52"/>
    <mergeCell ref="AI49:AI50"/>
    <mergeCell ref="AN4:AN5"/>
    <mergeCell ref="AI40:AI41"/>
    <mergeCell ref="AI43:AI44"/>
    <mergeCell ref="AI45:AI46"/>
    <mergeCell ref="AI47:AI48"/>
    <mergeCell ref="AI32:AI33"/>
  </mergeCells>
  <printOptions horizontalCentered="1"/>
  <pageMargins left="0.748031496062992" right="0.748031496062992" top="1" bottom="0.75"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T73"/>
  <sheetViews>
    <sheetView rightToLeft="1" view="pageBreakPreview" zoomScaleSheetLayoutView="100" zoomScalePageLayoutView="0" workbookViewId="0" topLeftCell="A1">
      <selection activeCell="G30" sqref="G30"/>
    </sheetView>
  </sheetViews>
  <sheetFormatPr defaultColWidth="9.140625" defaultRowHeight="12.75"/>
  <cols>
    <col min="1" max="1" width="11.57421875" style="0" customWidth="1"/>
    <col min="2" max="2" width="7.28125" style="0" customWidth="1"/>
    <col min="3" max="3" width="7.421875" style="0" customWidth="1"/>
    <col min="4" max="4" width="12.140625" style="0" customWidth="1"/>
    <col min="5" max="5" width="13.57421875" style="0" customWidth="1"/>
    <col min="6" max="15" width="7.7109375" style="0" customWidth="1"/>
  </cols>
  <sheetData>
    <row r="1" spans="1:36" ht="19.5" customHeight="1">
      <c r="A1" s="265" t="s">
        <v>266</v>
      </c>
      <c r="B1" s="265"/>
      <c r="C1" s="265"/>
      <c r="D1" s="265"/>
      <c r="E1" s="265"/>
      <c r="F1" s="265"/>
      <c r="G1" s="265"/>
      <c r="H1" s="265"/>
      <c r="I1" s="265"/>
      <c r="J1" s="265"/>
      <c r="K1" s="265"/>
      <c r="L1" s="265"/>
      <c r="M1" s="265"/>
      <c r="N1" s="265"/>
      <c r="O1" s="265"/>
      <c r="P1" s="265" t="s">
        <v>42</v>
      </c>
      <c r="Q1" s="265"/>
      <c r="R1" s="265"/>
      <c r="S1" s="265"/>
      <c r="T1" s="265"/>
      <c r="U1" s="265"/>
      <c r="V1" s="265"/>
      <c r="W1" s="265"/>
      <c r="X1" s="265"/>
      <c r="Y1" s="265"/>
      <c r="Z1" s="265"/>
      <c r="AA1" s="265"/>
      <c r="AB1" s="265"/>
      <c r="AC1" s="265"/>
      <c r="AD1" s="265"/>
      <c r="AE1" s="265"/>
      <c r="AF1" s="265"/>
      <c r="AG1" s="265"/>
      <c r="AH1" s="265"/>
      <c r="AI1" s="265"/>
      <c r="AJ1" s="265"/>
    </row>
    <row r="2" spans="1:36" ht="46.5" customHeight="1" thickBot="1">
      <c r="A2" s="266" t="s">
        <v>254</v>
      </c>
      <c r="B2" s="266"/>
      <c r="C2" s="266"/>
      <c r="D2" s="266"/>
      <c r="E2" s="266"/>
      <c r="F2" s="266"/>
      <c r="G2" s="266"/>
      <c r="H2" s="266"/>
      <c r="I2" s="266"/>
      <c r="J2" s="266"/>
      <c r="K2" s="266"/>
      <c r="L2" s="266"/>
      <c r="M2" s="266"/>
      <c r="N2" s="266"/>
      <c r="O2" s="266"/>
      <c r="P2" s="266" t="s">
        <v>43</v>
      </c>
      <c r="Q2" s="266"/>
      <c r="R2" s="266"/>
      <c r="S2" s="266"/>
      <c r="T2" s="266"/>
      <c r="U2" s="266"/>
      <c r="V2" s="266"/>
      <c r="W2" s="266"/>
      <c r="X2" s="266"/>
      <c r="Y2" s="266"/>
      <c r="Z2" s="266"/>
      <c r="AA2" s="266"/>
      <c r="AB2" s="266"/>
      <c r="AC2" s="266"/>
      <c r="AD2" s="266"/>
      <c r="AE2" s="266"/>
      <c r="AF2" s="266"/>
      <c r="AG2" s="266"/>
      <c r="AH2" s="266"/>
      <c r="AI2" s="266"/>
      <c r="AJ2" s="266"/>
    </row>
    <row r="3" spans="1:36" ht="18" customHeight="1" thickBot="1" thickTop="1">
      <c r="A3" s="276" t="s">
        <v>113</v>
      </c>
      <c r="B3" s="289" t="s">
        <v>15</v>
      </c>
      <c r="C3" s="289"/>
      <c r="D3" s="274" t="s">
        <v>247</v>
      </c>
      <c r="E3" s="289" t="s">
        <v>16</v>
      </c>
      <c r="F3" s="289" t="s">
        <v>17</v>
      </c>
      <c r="G3" s="289"/>
      <c r="H3" s="289" t="s">
        <v>23</v>
      </c>
      <c r="I3" s="289"/>
      <c r="J3" s="289" t="s">
        <v>24</v>
      </c>
      <c r="K3" s="289"/>
      <c r="L3" s="289"/>
      <c r="M3" s="289"/>
      <c r="N3" s="289"/>
      <c r="O3" s="289"/>
      <c r="P3" s="276" t="s">
        <v>113</v>
      </c>
      <c r="Q3" s="17"/>
      <c r="R3" s="289" t="s">
        <v>17</v>
      </c>
      <c r="S3" s="289"/>
      <c r="T3" s="289"/>
      <c r="U3" s="19"/>
      <c r="V3" s="289" t="s">
        <v>23</v>
      </c>
      <c r="W3" s="289"/>
      <c r="X3" s="289"/>
      <c r="Y3" s="19"/>
      <c r="Z3" s="289" t="s">
        <v>24</v>
      </c>
      <c r="AA3" s="289"/>
      <c r="AB3" s="289"/>
      <c r="AC3" s="289"/>
      <c r="AD3" s="289"/>
      <c r="AE3" s="289"/>
      <c r="AF3" s="289"/>
      <c r="AG3" s="289"/>
      <c r="AH3" s="289"/>
      <c r="AI3" s="289"/>
      <c r="AJ3" s="289"/>
    </row>
    <row r="4" spans="1:46" ht="34.5" customHeight="1" thickBot="1" thickTop="1">
      <c r="A4" s="295"/>
      <c r="B4" s="119" t="s">
        <v>25</v>
      </c>
      <c r="C4" s="119" t="s">
        <v>26</v>
      </c>
      <c r="D4" s="275"/>
      <c r="E4" s="290"/>
      <c r="F4" s="119" t="s">
        <v>27</v>
      </c>
      <c r="G4" s="119" t="s">
        <v>28</v>
      </c>
      <c r="H4" s="119" t="s">
        <v>29</v>
      </c>
      <c r="I4" s="119" t="s">
        <v>30</v>
      </c>
      <c r="J4" s="119" t="s">
        <v>45</v>
      </c>
      <c r="K4" s="119" t="s">
        <v>36</v>
      </c>
      <c r="L4" s="119" t="s">
        <v>41</v>
      </c>
      <c r="M4" s="119" t="s">
        <v>38</v>
      </c>
      <c r="N4" s="119" t="s">
        <v>46</v>
      </c>
      <c r="O4" s="119" t="s">
        <v>39</v>
      </c>
      <c r="P4" s="295"/>
      <c r="Q4" s="100"/>
      <c r="R4" s="119" t="s">
        <v>27</v>
      </c>
      <c r="S4" s="119"/>
      <c r="T4" s="119" t="s">
        <v>28</v>
      </c>
      <c r="U4" s="119"/>
      <c r="V4" s="119" t="s">
        <v>29</v>
      </c>
      <c r="W4" s="119"/>
      <c r="X4" s="119" t="s">
        <v>30</v>
      </c>
      <c r="Y4" s="119"/>
      <c r="Z4" s="119" t="s">
        <v>45</v>
      </c>
      <c r="AA4" s="119"/>
      <c r="AB4" s="119" t="s">
        <v>36</v>
      </c>
      <c r="AC4" s="119"/>
      <c r="AD4" s="119" t="s">
        <v>41</v>
      </c>
      <c r="AE4" s="119"/>
      <c r="AF4" s="119" t="s">
        <v>38</v>
      </c>
      <c r="AG4" s="119"/>
      <c r="AH4" s="119" t="s">
        <v>46</v>
      </c>
      <c r="AI4" s="119"/>
      <c r="AJ4" s="119" t="s">
        <v>39</v>
      </c>
      <c r="AN4" s="276" t="s">
        <v>113</v>
      </c>
      <c r="AO4" s="289" t="s">
        <v>15</v>
      </c>
      <c r="AP4" s="289"/>
      <c r="AQ4" s="289" t="s">
        <v>16</v>
      </c>
      <c r="AR4" s="19"/>
      <c r="AS4" s="289" t="s">
        <v>17</v>
      </c>
      <c r="AT4" s="289"/>
    </row>
    <row r="5" spans="1:46" ht="15.75" customHeight="1" thickBot="1" thickTop="1">
      <c r="A5" s="26" t="s">
        <v>98</v>
      </c>
      <c r="B5" s="138">
        <v>5</v>
      </c>
      <c r="C5" s="138">
        <v>1</v>
      </c>
      <c r="D5" s="185">
        <f>E5*B5*150</f>
        <v>11872.5</v>
      </c>
      <c r="E5" s="138">
        <v>15.83</v>
      </c>
      <c r="F5" s="185">
        <v>100</v>
      </c>
      <c r="G5" s="185">
        <v>0</v>
      </c>
      <c r="H5" s="185">
        <v>100</v>
      </c>
      <c r="I5" s="185">
        <v>0</v>
      </c>
      <c r="J5" s="185">
        <v>0</v>
      </c>
      <c r="K5" s="185">
        <v>0</v>
      </c>
      <c r="L5" s="185">
        <v>83.3</v>
      </c>
      <c r="M5" s="185">
        <v>0</v>
      </c>
      <c r="N5" s="185">
        <v>0</v>
      </c>
      <c r="O5" s="185">
        <v>16.7</v>
      </c>
      <c r="P5" s="26" t="s">
        <v>98</v>
      </c>
      <c r="Q5" s="26">
        <f>C5+B5</f>
        <v>6</v>
      </c>
      <c r="R5" s="138">
        <v>100</v>
      </c>
      <c r="S5" s="138">
        <f aca="true" t="shared" si="0" ref="S5:S23">R5*Q5/100</f>
        <v>6</v>
      </c>
      <c r="T5" s="138">
        <v>0</v>
      </c>
      <c r="U5" s="138">
        <f aca="true" t="shared" si="1" ref="U5:U23">T5*Q5/100</f>
        <v>0</v>
      </c>
      <c r="V5" s="138">
        <v>100</v>
      </c>
      <c r="W5" s="138">
        <f aca="true" t="shared" si="2" ref="W5:W23">V5*Q5/100</f>
        <v>6</v>
      </c>
      <c r="X5" s="138">
        <v>0</v>
      </c>
      <c r="Y5" s="138">
        <f aca="true" t="shared" si="3" ref="Y5:Y23">X5*Q5/100</f>
        <v>0</v>
      </c>
      <c r="Z5" s="138">
        <v>0</v>
      </c>
      <c r="AA5" s="138">
        <f aca="true" t="shared" si="4" ref="AA5:AA23">Z5*Q5/100</f>
        <v>0</v>
      </c>
      <c r="AB5" s="138">
        <v>0</v>
      </c>
      <c r="AC5" s="138">
        <f aca="true" t="shared" si="5" ref="AC5:AC23">AB5*Q5/100</f>
        <v>0</v>
      </c>
      <c r="AD5" s="138">
        <v>83.3</v>
      </c>
      <c r="AE5" s="138">
        <f aca="true" t="shared" si="6" ref="AE5:AE23">AD5*Q5/100</f>
        <v>4.997999999999999</v>
      </c>
      <c r="AF5" s="138">
        <v>0</v>
      </c>
      <c r="AG5" s="138">
        <f aca="true" t="shared" si="7" ref="AG5:AG23">AF5*Q5/100</f>
        <v>0</v>
      </c>
      <c r="AH5" s="138">
        <v>0</v>
      </c>
      <c r="AI5" s="138">
        <f aca="true" t="shared" si="8" ref="AI5:AI23">AH5*Q5/100</f>
        <v>0</v>
      </c>
      <c r="AJ5" s="138">
        <v>16.7</v>
      </c>
      <c r="AK5">
        <f aca="true" t="shared" si="9" ref="AK5:AK23">AJ5*Q5/100</f>
        <v>1.0019999999999998</v>
      </c>
      <c r="AN5" s="295"/>
      <c r="AO5" s="119" t="s">
        <v>25</v>
      </c>
      <c r="AP5" s="119" t="s">
        <v>26</v>
      </c>
      <c r="AQ5" s="290"/>
      <c r="AR5" s="119"/>
      <c r="AS5" s="119" t="s">
        <v>27</v>
      </c>
      <c r="AT5" s="119" t="s">
        <v>28</v>
      </c>
    </row>
    <row r="6" spans="1:46" ht="15.75" customHeight="1" thickTop="1">
      <c r="A6" s="5" t="s">
        <v>99</v>
      </c>
      <c r="B6" s="53">
        <v>27</v>
      </c>
      <c r="C6" s="53">
        <v>1</v>
      </c>
      <c r="D6" s="102">
        <f aca="true" t="shared" si="10" ref="D6:D23">E6*B6*150</f>
        <v>24259.500000000004</v>
      </c>
      <c r="E6" s="53">
        <v>5.99</v>
      </c>
      <c r="F6" s="102">
        <v>0</v>
      </c>
      <c r="G6" s="102">
        <v>100</v>
      </c>
      <c r="H6" s="102">
        <v>100</v>
      </c>
      <c r="I6" s="102">
        <v>0</v>
      </c>
      <c r="J6" s="102">
        <v>0</v>
      </c>
      <c r="K6" s="102">
        <v>0</v>
      </c>
      <c r="L6" s="102">
        <v>21.4</v>
      </c>
      <c r="M6" s="102">
        <v>39.3</v>
      </c>
      <c r="N6" s="102">
        <v>0</v>
      </c>
      <c r="O6" s="102">
        <v>39.3</v>
      </c>
      <c r="P6" s="5" t="s">
        <v>99</v>
      </c>
      <c r="Q6" s="26">
        <f aca="true" t="shared" si="11" ref="Q6:Q24">C6+B6</f>
        <v>28</v>
      </c>
      <c r="R6" s="53">
        <v>0</v>
      </c>
      <c r="S6" s="138">
        <f t="shared" si="0"/>
        <v>0</v>
      </c>
      <c r="T6" s="53">
        <v>100</v>
      </c>
      <c r="U6" s="138">
        <f t="shared" si="1"/>
        <v>28</v>
      </c>
      <c r="V6" s="53">
        <v>100</v>
      </c>
      <c r="W6" s="138">
        <f t="shared" si="2"/>
        <v>28</v>
      </c>
      <c r="X6" s="53">
        <v>0</v>
      </c>
      <c r="Y6" s="138">
        <f t="shared" si="3"/>
        <v>0</v>
      </c>
      <c r="Z6" s="53">
        <v>0</v>
      </c>
      <c r="AA6" s="138">
        <f t="shared" si="4"/>
        <v>0</v>
      </c>
      <c r="AB6" s="53">
        <v>0</v>
      </c>
      <c r="AC6" s="138">
        <f t="shared" si="5"/>
        <v>0</v>
      </c>
      <c r="AD6" s="53">
        <v>21.4</v>
      </c>
      <c r="AE6" s="138">
        <f t="shared" si="6"/>
        <v>5.991999999999999</v>
      </c>
      <c r="AF6" s="53">
        <v>39.3</v>
      </c>
      <c r="AG6" s="138">
        <f t="shared" si="7"/>
        <v>11.003999999999998</v>
      </c>
      <c r="AH6" s="53">
        <v>0</v>
      </c>
      <c r="AI6" s="138">
        <f t="shared" si="8"/>
        <v>0</v>
      </c>
      <c r="AJ6" s="53">
        <v>39.3</v>
      </c>
      <c r="AK6">
        <f t="shared" si="9"/>
        <v>11.003999999999998</v>
      </c>
      <c r="AN6" s="26" t="s">
        <v>98</v>
      </c>
      <c r="AO6" s="138">
        <v>5</v>
      </c>
      <c r="AP6" s="138">
        <v>1</v>
      </c>
      <c r="AQ6" s="138">
        <v>15.83</v>
      </c>
      <c r="AR6" s="138">
        <f>AQ6*AO6*150</f>
        <v>11872.5</v>
      </c>
      <c r="AS6" s="185">
        <v>100</v>
      </c>
      <c r="AT6" s="185">
        <v>0</v>
      </c>
    </row>
    <row r="7" spans="1:46" ht="15.75" customHeight="1">
      <c r="A7" s="26" t="s">
        <v>100</v>
      </c>
      <c r="B7" s="138">
        <v>2</v>
      </c>
      <c r="C7" s="138">
        <v>6</v>
      </c>
      <c r="D7" s="185">
        <f t="shared" si="10"/>
        <v>2418</v>
      </c>
      <c r="E7" s="138">
        <v>8.06</v>
      </c>
      <c r="F7" s="185">
        <v>33.3</v>
      </c>
      <c r="G7" s="185">
        <v>66.7</v>
      </c>
      <c r="H7" s="185">
        <v>50</v>
      </c>
      <c r="I7" s="185">
        <v>50</v>
      </c>
      <c r="J7" s="185">
        <v>0</v>
      </c>
      <c r="K7" s="185">
        <v>0</v>
      </c>
      <c r="L7" s="185">
        <v>87.5</v>
      </c>
      <c r="M7" s="185">
        <v>12.5</v>
      </c>
      <c r="N7" s="185">
        <v>0</v>
      </c>
      <c r="O7" s="185">
        <v>0</v>
      </c>
      <c r="P7" s="26" t="s">
        <v>100</v>
      </c>
      <c r="Q7" s="26">
        <f t="shared" si="11"/>
        <v>8</v>
      </c>
      <c r="R7" s="138">
        <v>33.3</v>
      </c>
      <c r="S7" s="138">
        <f t="shared" si="0"/>
        <v>2.6639999999999997</v>
      </c>
      <c r="T7" s="138">
        <v>66.7</v>
      </c>
      <c r="U7" s="138">
        <f t="shared" si="1"/>
        <v>5.336</v>
      </c>
      <c r="V7" s="138">
        <v>50</v>
      </c>
      <c r="W7" s="138">
        <f t="shared" si="2"/>
        <v>4</v>
      </c>
      <c r="X7" s="138">
        <v>50</v>
      </c>
      <c r="Y7" s="138">
        <f t="shared" si="3"/>
        <v>4</v>
      </c>
      <c r="Z7" s="138">
        <v>0</v>
      </c>
      <c r="AA7" s="138">
        <f t="shared" si="4"/>
        <v>0</v>
      </c>
      <c r="AB7" s="138">
        <v>0</v>
      </c>
      <c r="AC7" s="138">
        <f t="shared" si="5"/>
        <v>0</v>
      </c>
      <c r="AD7" s="138">
        <v>87.5</v>
      </c>
      <c r="AE7" s="138">
        <f t="shared" si="6"/>
        <v>7</v>
      </c>
      <c r="AF7" s="138">
        <v>12.5</v>
      </c>
      <c r="AG7" s="138">
        <f t="shared" si="7"/>
        <v>1</v>
      </c>
      <c r="AH7" s="138">
        <v>0</v>
      </c>
      <c r="AI7" s="138">
        <f t="shared" si="8"/>
        <v>0</v>
      </c>
      <c r="AJ7" s="138">
        <v>0</v>
      </c>
      <c r="AK7">
        <f t="shared" si="9"/>
        <v>0</v>
      </c>
      <c r="AN7" s="5" t="s">
        <v>99</v>
      </c>
      <c r="AO7" s="53">
        <v>27</v>
      </c>
      <c r="AP7" s="53">
        <v>1</v>
      </c>
      <c r="AQ7" s="53">
        <v>5.99</v>
      </c>
      <c r="AR7" s="138">
        <f aca="true" t="shared" si="12" ref="AR7:AR24">AQ7*AO7*150</f>
        <v>24259.500000000004</v>
      </c>
      <c r="AS7" s="102">
        <v>0</v>
      </c>
      <c r="AT7" s="102">
        <v>100</v>
      </c>
    </row>
    <row r="8" spans="1:46" ht="15.75" customHeight="1">
      <c r="A8" s="5" t="s">
        <v>147</v>
      </c>
      <c r="B8" s="53">
        <v>14</v>
      </c>
      <c r="C8" s="53">
        <v>1</v>
      </c>
      <c r="D8" s="102">
        <f t="shared" si="10"/>
        <v>60164.99999999999</v>
      </c>
      <c r="E8" s="53">
        <v>28.65</v>
      </c>
      <c r="F8" s="102">
        <v>0</v>
      </c>
      <c r="G8" s="102">
        <v>100</v>
      </c>
      <c r="H8" s="102">
        <v>100</v>
      </c>
      <c r="I8" s="102">
        <v>0</v>
      </c>
      <c r="J8" s="102">
        <v>0</v>
      </c>
      <c r="K8" s="102">
        <v>0</v>
      </c>
      <c r="L8" s="102">
        <v>33.3</v>
      </c>
      <c r="M8" s="102">
        <v>53.3</v>
      </c>
      <c r="N8" s="102">
        <v>0</v>
      </c>
      <c r="O8" s="102">
        <v>13.3</v>
      </c>
      <c r="P8" s="5" t="s">
        <v>147</v>
      </c>
      <c r="Q8" s="26">
        <f t="shared" si="11"/>
        <v>15</v>
      </c>
      <c r="R8" s="53">
        <v>0</v>
      </c>
      <c r="S8" s="138">
        <f t="shared" si="0"/>
        <v>0</v>
      </c>
      <c r="T8" s="53">
        <v>100</v>
      </c>
      <c r="U8" s="138">
        <f t="shared" si="1"/>
        <v>15</v>
      </c>
      <c r="V8" s="53">
        <v>100</v>
      </c>
      <c r="W8" s="138">
        <f t="shared" si="2"/>
        <v>15</v>
      </c>
      <c r="X8" s="53">
        <v>0</v>
      </c>
      <c r="Y8" s="138">
        <f t="shared" si="3"/>
        <v>0</v>
      </c>
      <c r="Z8" s="53">
        <v>0</v>
      </c>
      <c r="AA8" s="138">
        <f t="shared" si="4"/>
        <v>0</v>
      </c>
      <c r="AB8" s="53">
        <v>0</v>
      </c>
      <c r="AC8" s="138">
        <f t="shared" si="5"/>
        <v>0</v>
      </c>
      <c r="AD8" s="53">
        <v>33.3</v>
      </c>
      <c r="AE8" s="138">
        <f t="shared" si="6"/>
        <v>4.994999999999999</v>
      </c>
      <c r="AF8" s="53">
        <v>53.3</v>
      </c>
      <c r="AG8" s="138">
        <f t="shared" si="7"/>
        <v>7.995</v>
      </c>
      <c r="AH8" s="53">
        <v>0</v>
      </c>
      <c r="AI8" s="138">
        <f t="shared" si="8"/>
        <v>0</v>
      </c>
      <c r="AJ8" s="53">
        <v>13.3</v>
      </c>
      <c r="AK8">
        <f t="shared" si="9"/>
        <v>1.995</v>
      </c>
      <c r="AN8" s="26" t="s">
        <v>100</v>
      </c>
      <c r="AO8" s="138">
        <v>2</v>
      </c>
      <c r="AP8" s="138">
        <v>6</v>
      </c>
      <c r="AQ8" s="138">
        <v>8.06</v>
      </c>
      <c r="AR8" s="138">
        <f t="shared" si="12"/>
        <v>2418</v>
      </c>
      <c r="AS8" s="185">
        <v>33.3</v>
      </c>
      <c r="AT8" s="185">
        <v>66.7</v>
      </c>
    </row>
    <row r="9" spans="1:46" ht="15.75" customHeight="1">
      <c r="A9" s="26" t="s">
        <v>102</v>
      </c>
      <c r="B9" s="138">
        <v>79</v>
      </c>
      <c r="C9" s="138">
        <v>3</v>
      </c>
      <c r="D9" s="185">
        <f t="shared" si="10"/>
        <v>97881</v>
      </c>
      <c r="E9" s="138">
        <v>8.26</v>
      </c>
      <c r="F9" s="185">
        <v>0</v>
      </c>
      <c r="G9" s="185">
        <v>100</v>
      </c>
      <c r="H9" s="185">
        <v>0</v>
      </c>
      <c r="I9" s="185">
        <v>100</v>
      </c>
      <c r="J9" s="185">
        <v>0</v>
      </c>
      <c r="K9" s="185">
        <v>0</v>
      </c>
      <c r="L9" s="185">
        <v>40.2</v>
      </c>
      <c r="M9" s="185">
        <v>42.7</v>
      </c>
      <c r="N9" s="185">
        <v>0</v>
      </c>
      <c r="O9" s="185">
        <v>14.6</v>
      </c>
      <c r="P9" s="26" t="s">
        <v>102</v>
      </c>
      <c r="Q9" s="26">
        <f t="shared" si="11"/>
        <v>82</v>
      </c>
      <c r="R9" s="138">
        <v>0</v>
      </c>
      <c r="S9" s="138">
        <f t="shared" si="0"/>
        <v>0</v>
      </c>
      <c r="T9" s="138">
        <v>100</v>
      </c>
      <c r="U9" s="138">
        <f t="shared" si="1"/>
        <v>82</v>
      </c>
      <c r="V9" s="138">
        <v>0</v>
      </c>
      <c r="W9" s="138">
        <f t="shared" si="2"/>
        <v>0</v>
      </c>
      <c r="X9" s="138">
        <v>100</v>
      </c>
      <c r="Y9" s="138">
        <f t="shared" si="3"/>
        <v>82</v>
      </c>
      <c r="Z9" s="138">
        <v>0</v>
      </c>
      <c r="AA9" s="138">
        <f t="shared" si="4"/>
        <v>0</v>
      </c>
      <c r="AB9" s="138">
        <v>0</v>
      </c>
      <c r="AC9" s="138">
        <f t="shared" si="5"/>
        <v>0</v>
      </c>
      <c r="AD9" s="138">
        <v>40.2</v>
      </c>
      <c r="AE9" s="138">
        <f t="shared" si="6"/>
        <v>32.964</v>
      </c>
      <c r="AF9" s="138">
        <v>42.7</v>
      </c>
      <c r="AG9" s="138">
        <f t="shared" si="7"/>
        <v>35.014</v>
      </c>
      <c r="AH9" s="138">
        <v>0</v>
      </c>
      <c r="AI9" s="138">
        <f t="shared" si="8"/>
        <v>0</v>
      </c>
      <c r="AJ9" s="138">
        <v>14.6</v>
      </c>
      <c r="AK9">
        <f t="shared" si="9"/>
        <v>11.972000000000001</v>
      </c>
      <c r="AN9" s="5" t="s">
        <v>147</v>
      </c>
      <c r="AO9" s="53">
        <v>14</v>
      </c>
      <c r="AP9" s="53">
        <v>1</v>
      </c>
      <c r="AQ9" s="53">
        <v>28.65</v>
      </c>
      <c r="AR9" s="138">
        <f t="shared" si="12"/>
        <v>60164.99999999999</v>
      </c>
      <c r="AS9" s="102">
        <v>0</v>
      </c>
      <c r="AT9" s="102">
        <v>100</v>
      </c>
    </row>
    <row r="10" spans="1:46" ht="15.75" customHeight="1">
      <c r="A10" s="5" t="s">
        <v>103</v>
      </c>
      <c r="B10" s="53">
        <v>5</v>
      </c>
      <c r="C10" s="53">
        <v>0</v>
      </c>
      <c r="D10" s="102">
        <f t="shared" si="10"/>
        <v>8250</v>
      </c>
      <c r="E10" s="53">
        <v>11</v>
      </c>
      <c r="F10" s="102">
        <v>0</v>
      </c>
      <c r="G10" s="102">
        <v>0</v>
      </c>
      <c r="H10" s="102">
        <v>0</v>
      </c>
      <c r="I10" s="102">
        <v>0</v>
      </c>
      <c r="J10" s="102">
        <v>0</v>
      </c>
      <c r="K10" s="102">
        <v>20</v>
      </c>
      <c r="L10" s="102">
        <v>40</v>
      </c>
      <c r="M10" s="102">
        <v>40</v>
      </c>
      <c r="N10" s="102">
        <v>0</v>
      </c>
      <c r="O10" s="102">
        <v>0</v>
      </c>
      <c r="P10" s="5" t="s">
        <v>103</v>
      </c>
      <c r="Q10" s="26">
        <f t="shared" si="11"/>
        <v>5</v>
      </c>
      <c r="R10" s="53">
        <v>0</v>
      </c>
      <c r="S10" s="138">
        <f t="shared" si="0"/>
        <v>0</v>
      </c>
      <c r="T10" s="53">
        <v>0</v>
      </c>
      <c r="U10" s="138">
        <f t="shared" si="1"/>
        <v>0</v>
      </c>
      <c r="V10" s="53">
        <v>0</v>
      </c>
      <c r="W10" s="138">
        <f t="shared" si="2"/>
        <v>0</v>
      </c>
      <c r="X10" s="53">
        <v>0</v>
      </c>
      <c r="Y10" s="138">
        <f t="shared" si="3"/>
        <v>0</v>
      </c>
      <c r="Z10" s="53">
        <v>0</v>
      </c>
      <c r="AA10" s="138">
        <f t="shared" si="4"/>
        <v>0</v>
      </c>
      <c r="AB10" s="53">
        <v>20</v>
      </c>
      <c r="AC10" s="138">
        <f t="shared" si="5"/>
        <v>1</v>
      </c>
      <c r="AD10" s="53">
        <v>40</v>
      </c>
      <c r="AE10" s="138">
        <f t="shared" si="6"/>
        <v>2</v>
      </c>
      <c r="AF10" s="53">
        <v>40</v>
      </c>
      <c r="AG10" s="138">
        <f t="shared" si="7"/>
        <v>2</v>
      </c>
      <c r="AH10" s="53">
        <v>0</v>
      </c>
      <c r="AI10" s="138">
        <f t="shared" si="8"/>
        <v>0</v>
      </c>
      <c r="AJ10" s="53">
        <v>0</v>
      </c>
      <c r="AK10">
        <f t="shared" si="9"/>
        <v>0</v>
      </c>
      <c r="AN10" s="26" t="s">
        <v>102</v>
      </c>
      <c r="AO10" s="138">
        <v>79</v>
      </c>
      <c r="AP10" s="138">
        <v>3</v>
      </c>
      <c r="AQ10" s="138">
        <v>8.26</v>
      </c>
      <c r="AR10" s="138">
        <f t="shared" si="12"/>
        <v>97881</v>
      </c>
      <c r="AS10" s="185">
        <v>0</v>
      </c>
      <c r="AT10" s="185">
        <v>100</v>
      </c>
    </row>
    <row r="11" spans="1:46" ht="15.75" customHeight="1">
      <c r="A11" s="26" t="s">
        <v>104</v>
      </c>
      <c r="B11" s="138">
        <v>15</v>
      </c>
      <c r="C11" s="138">
        <v>1</v>
      </c>
      <c r="D11" s="185">
        <f t="shared" si="10"/>
        <v>16605</v>
      </c>
      <c r="E11" s="138">
        <v>7.38</v>
      </c>
      <c r="F11" s="185">
        <v>0</v>
      </c>
      <c r="G11" s="185">
        <v>100</v>
      </c>
      <c r="H11" s="185">
        <v>100</v>
      </c>
      <c r="I11" s="185">
        <v>0</v>
      </c>
      <c r="J11" s="185">
        <v>0</v>
      </c>
      <c r="K11" s="185">
        <v>0</v>
      </c>
      <c r="L11" s="185">
        <v>62.5</v>
      </c>
      <c r="M11" s="185">
        <v>25</v>
      </c>
      <c r="N11" s="185">
        <v>0</v>
      </c>
      <c r="O11" s="185">
        <v>12.5</v>
      </c>
      <c r="P11" s="26" t="s">
        <v>104</v>
      </c>
      <c r="Q11" s="26">
        <f t="shared" si="11"/>
        <v>16</v>
      </c>
      <c r="R11" s="138">
        <v>0</v>
      </c>
      <c r="S11" s="138">
        <f t="shared" si="0"/>
        <v>0</v>
      </c>
      <c r="T11" s="138">
        <v>100</v>
      </c>
      <c r="U11" s="138">
        <f t="shared" si="1"/>
        <v>16</v>
      </c>
      <c r="V11" s="138">
        <v>100</v>
      </c>
      <c r="W11" s="138">
        <f t="shared" si="2"/>
        <v>16</v>
      </c>
      <c r="X11" s="138">
        <v>0</v>
      </c>
      <c r="Y11" s="138">
        <f t="shared" si="3"/>
        <v>0</v>
      </c>
      <c r="Z11" s="138">
        <v>0</v>
      </c>
      <c r="AA11" s="138">
        <f t="shared" si="4"/>
        <v>0</v>
      </c>
      <c r="AB11" s="138">
        <v>0</v>
      </c>
      <c r="AC11" s="138">
        <f t="shared" si="5"/>
        <v>0</v>
      </c>
      <c r="AD11" s="138">
        <v>62.5</v>
      </c>
      <c r="AE11" s="138">
        <f t="shared" si="6"/>
        <v>10</v>
      </c>
      <c r="AF11" s="138">
        <v>25</v>
      </c>
      <c r="AG11" s="138">
        <f t="shared" si="7"/>
        <v>4</v>
      </c>
      <c r="AH11" s="138">
        <v>0</v>
      </c>
      <c r="AI11" s="138">
        <f t="shared" si="8"/>
        <v>0</v>
      </c>
      <c r="AJ11" s="138">
        <v>12.5</v>
      </c>
      <c r="AK11">
        <f t="shared" si="9"/>
        <v>2</v>
      </c>
      <c r="AN11" s="5" t="s">
        <v>103</v>
      </c>
      <c r="AO11" s="53">
        <v>5</v>
      </c>
      <c r="AP11" s="53">
        <v>0</v>
      </c>
      <c r="AQ11" s="53">
        <v>11</v>
      </c>
      <c r="AR11" s="138">
        <f t="shared" si="12"/>
        <v>8250</v>
      </c>
      <c r="AS11" s="102">
        <v>0</v>
      </c>
      <c r="AT11" s="102">
        <v>0</v>
      </c>
    </row>
    <row r="12" spans="1:46" ht="15.75" customHeight="1">
      <c r="A12" s="5" t="s">
        <v>105</v>
      </c>
      <c r="B12" s="53">
        <v>11</v>
      </c>
      <c r="C12" s="53">
        <v>4</v>
      </c>
      <c r="D12" s="102">
        <f t="shared" si="10"/>
        <v>18925.5</v>
      </c>
      <c r="E12" s="53">
        <v>11.47</v>
      </c>
      <c r="F12" s="102">
        <v>0</v>
      </c>
      <c r="G12" s="102">
        <v>100</v>
      </c>
      <c r="H12" s="102">
        <v>25</v>
      </c>
      <c r="I12" s="102">
        <v>75</v>
      </c>
      <c r="J12" s="102">
        <v>0</v>
      </c>
      <c r="K12" s="102">
        <v>0</v>
      </c>
      <c r="L12" s="102">
        <v>6.7</v>
      </c>
      <c r="M12" s="102">
        <v>33.3</v>
      </c>
      <c r="N12" s="102">
        <v>0</v>
      </c>
      <c r="O12" s="102">
        <v>60</v>
      </c>
      <c r="P12" s="5" t="s">
        <v>105</v>
      </c>
      <c r="Q12" s="26">
        <f t="shared" si="11"/>
        <v>15</v>
      </c>
      <c r="R12" s="53">
        <v>0</v>
      </c>
      <c r="S12" s="138">
        <f t="shared" si="0"/>
        <v>0</v>
      </c>
      <c r="T12" s="53">
        <v>100</v>
      </c>
      <c r="U12" s="138">
        <f t="shared" si="1"/>
        <v>15</v>
      </c>
      <c r="V12" s="53">
        <v>25</v>
      </c>
      <c r="W12" s="138">
        <f t="shared" si="2"/>
        <v>3.75</v>
      </c>
      <c r="X12" s="53">
        <v>75</v>
      </c>
      <c r="Y12" s="138">
        <f t="shared" si="3"/>
        <v>11.25</v>
      </c>
      <c r="Z12" s="53">
        <v>0</v>
      </c>
      <c r="AA12" s="138">
        <f t="shared" si="4"/>
        <v>0</v>
      </c>
      <c r="AB12" s="53">
        <v>0</v>
      </c>
      <c r="AC12" s="138">
        <f t="shared" si="5"/>
        <v>0</v>
      </c>
      <c r="AD12" s="53">
        <v>6.7</v>
      </c>
      <c r="AE12" s="138">
        <f t="shared" si="6"/>
        <v>1.005</v>
      </c>
      <c r="AF12" s="53">
        <v>33.3</v>
      </c>
      <c r="AG12" s="138">
        <f t="shared" si="7"/>
        <v>4.994999999999999</v>
      </c>
      <c r="AH12" s="53">
        <v>0</v>
      </c>
      <c r="AI12" s="138">
        <f t="shared" si="8"/>
        <v>0</v>
      </c>
      <c r="AJ12" s="53">
        <v>60</v>
      </c>
      <c r="AK12">
        <f t="shared" si="9"/>
        <v>9</v>
      </c>
      <c r="AN12" s="26" t="s">
        <v>104</v>
      </c>
      <c r="AO12" s="138">
        <v>15</v>
      </c>
      <c r="AP12" s="138">
        <v>1</v>
      </c>
      <c r="AQ12" s="138">
        <v>7.38</v>
      </c>
      <c r="AR12" s="138">
        <f t="shared" si="12"/>
        <v>16605</v>
      </c>
      <c r="AS12" s="185">
        <v>0</v>
      </c>
      <c r="AT12" s="185">
        <v>100</v>
      </c>
    </row>
    <row r="13" spans="1:46" ht="15.75" customHeight="1">
      <c r="A13" s="26" t="s">
        <v>106</v>
      </c>
      <c r="B13" s="138">
        <v>2</v>
      </c>
      <c r="C13" s="138">
        <v>0</v>
      </c>
      <c r="D13" s="185">
        <f t="shared" si="10"/>
        <v>12000</v>
      </c>
      <c r="E13" s="138">
        <v>40</v>
      </c>
      <c r="F13" s="185">
        <v>0</v>
      </c>
      <c r="G13" s="185">
        <v>0</v>
      </c>
      <c r="H13" s="185">
        <v>0</v>
      </c>
      <c r="I13" s="185">
        <v>0</v>
      </c>
      <c r="J13" s="185">
        <v>0</v>
      </c>
      <c r="K13" s="185">
        <v>0</v>
      </c>
      <c r="L13" s="185">
        <v>100</v>
      </c>
      <c r="M13" s="185">
        <v>0</v>
      </c>
      <c r="N13" s="185">
        <v>0</v>
      </c>
      <c r="O13" s="185">
        <v>0</v>
      </c>
      <c r="P13" s="26" t="s">
        <v>106</v>
      </c>
      <c r="Q13" s="26">
        <f t="shared" si="11"/>
        <v>2</v>
      </c>
      <c r="R13" s="138">
        <v>0</v>
      </c>
      <c r="S13" s="138">
        <f t="shared" si="0"/>
        <v>0</v>
      </c>
      <c r="T13" s="138">
        <v>0</v>
      </c>
      <c r="U13" s="138">
        <f t="shared" si="1"/>
        <v>0</v>
      </c>
      <c r="V13" s="138">
        <v>0</v>
      </c>
      <c r="W13" s="138">
        <f t="shared" si="2"/>
        <v>0</v>
      </c>
      <c r="X13" s="138">
        <v>0</v>
      </c>
      <c r="Y13" s="138">
        <f t="shared" si="3"/>
        <v>0</v>
      </c>
      <c r="Z13" s="138">
        <v>0</v>
      </c>
      <c r="AA13" s="138">
        <f t="shared" si="4"/>
        <v>0</v>
      </c>
      <c r="AB13" s="138">
        <v>0</v>
      </c>
      <c r="AC13" s="138">
        <f t="shared" si="5"/>
        <v>0</v>
      </c>
      <c r="AD13" s="138">
        <v>100</v>
      </c>
      <c r="AE13" s="138">
        <f t="shared" si="6"/>
        <v>2</v>
      </c>
      <c r="AF13" s="138">
        <v>0</v>
      </c>
      <c r="AG13" s="138">
        <f t="shared" si="7"/>
        <v>0</v>
      </c>
      <c r="AH13" s="138">
        <v>0</v>
      </c>
      <c r="AI13" s="138">
        <f t="shared" si="8"/>
        <v>0</v>
      </c>
      <c r="AJ13" s="138">
        <v>0</v>
      </c>
      <c r="AK13">
        <f t="shared" si="9"/>
        <v>0</v>
      </c>
      <c r="AN13" s="5" t="s">
        <v>105</v>
      </c>
      <c r="AO13" s="53">
        <v>11</v>
      </c>
      <c r="AP13" s="53">
        <v>4</v>
      </c>
      <c r="AQ13" s="53">
        <v>11.47</v>
      </c>
      <c r="AR13" s="138">
        <f t="shared" si="12"/>
        <v>18925.5</v>
      </c>
      <c r="AS13" s="102">
        <v>0</v>
      </c>
      <c r="AT13" s="102">
        <v>100</v>
      </c>
    </row>
    <row r="14" spans="1:46" ht="15.75" customHeight="1">
      <c r="A14" s="5" t="s">
        <v>107</v>
      </c>
      <c r="B14" s="53">
        <v>0</v>
      </c>
      <c r="C14" s="53">
        <v>2</v>
      </c>
      <c r="D14" s="102">
        <f t="shared" si="10"/>
        <v>0</v>
      </c>
      <c r="E14" s="53">
        <v>14</v>
      </c>
      <c r="F14" s="102">
        <v>50</v>
      </c>
      <c r="G14" s="102">
        <v>50</v>
      </c>
      <c r="H14" s="102">
        <v>50</v>
      </c>
      <c r="I14" s="102">
        <v>50</v>
      </c>
      <c r="J14" s="102">
        <v>0</v>
      </c>
      <c r="K14" s="102">
        <v>0</v>
      </c>
      <c r="L14" s="102">
        <v>50</v>
      </c>
      <c r="M14" s="102">
        <v>50</v>
      </c>
      <c r="N14" s="102">
        <v>0</v>
      </c>
      <c r="O14" s="102">
        <v>0</v>
      </c>
      <c r="P14" s="5" t="s">
        <v>107</v>
      </c>
      <c r="Q14" s="26">
        <f t="shared" si="11"/>
        <v>2</v>
      </c>
      <c r="R14" s="53">
        <v>50</v>
      </c>
      <c r="S14" s="138">
        <f t="shared" si="0"/>
        <v>1</v>
      </c>
      <c r="T14" s="53">
        <v>50</v>
      </c>
      <c r="U14" s="138">
        <f t="shared" si="1"/>
        <v>1</v>
      </c>
      <c r="V14" s="53">
        <v>50</v>
      </c>
      <c r="W14" s="138">
        <f t="shared" si="2"/>
        <v>1</v>
      </c>
      <c r="X14" s="53">
        <v>50</v>
      </c>
      <c r="Y14" s="138">
        <f t="shared" si="3"/>
        <v>1</v>
      </c>
      <c r="Z14" s="53">
        <v>0</v>
      </c>
      <c r="AA14" s="138">
        <f t="shared" si="4"/>
        <v>0</v>
      </c>
      <c r="AB14" s="53">
        <v>0</v>
      </c>
      <c r="AC14" s="138">
        <f t="shared" si="5"/>
        <v>0</v>
      </c>
      <c r="AD14" s="53">
        <v>50</v>
      </c>
      <c r="AE14" s="138">
        <f t="shared" si="6"/>
        <v>1</v>
      </c>
      <c r="AF14" s="53">
        <v>50</v>
      </c>
      <c r="AG14" s="138">
        <f t="shared" si="7"/>
        <v>1</v>
      </c>
      <c r="AH14" s="53">
        <v>0</v>
      </c>
      <c r="AI14" s="138">
        <f t="shared" si="8"/>
        <v>0</v>
      </c>
      <c r="AJ14" s="53">
        <v>0</v>
      </c>
      <c r="AK14">
        <f t="shared" si="9"/>
        <v>0</v>
      </c>
      <c r="AN14" s="26" t="s">
        <v>106</v>
      </c>
      <c r="AO14" s="138">
        <v>2</v>
      </c>
      <c r="AP14" s="138">
        <v>0</v>
      </c>
      <c r="AQ14" s="138">
        <v>40</v>
      </c>
      <c r="AR14" s="138">
        <f t="shared" si="12"/>
        <v>12000</v>
      </c>
      <c r="AS14" s="185">
        <v>0</v>
      </c>
      <c r="AT14" s="185">
        <v>0</v>
      </c>
    </row>
    <row r="15" spans="1:46" ht="15.75" customHeight="1">
      <c r="A15" s="26" t="s">
        <v>108</v>
      </c>
      <c r="B15" s="138">
        <v>9</v>
      </c>
      <c r="C15" s="138">
        <v>0</v>
      </c>
      <c r="D15" s="185">
        <f t="shared" si="10"/>
        <v>19764</v>
      </c>
      <c r="E15" s="138">
        <v>14.64</v>
      </c>
      <c r="F15" s="185">
        <v>0</v>
      </c>
      <c r="G15" s="185">
        <v>0</v>
      </c>
      <c r="H15" s="185">
        <v>0</v>
      </c>
      <c r="I15" s="185">
        <v>0</v>
      </c>
      <c r="J15" s="185">
        <v>0</v>
      </c>
      <c r="K15" s="185">
        <v>0</v>
      </c>
      <c r="L15" s="185">
        <v>55.6</v>
      </c>
      <c r="M15" s="185">
        <v>44.4</v>
      </c>
      <c r="N15" s="185">
        <v>0</v>
      </c>
      <c r="O15" s="185">
        <v>0</v>
      </c>
      <c r="P15" s="26" t="s">
        <v>108</v>
      </c>
      <c r="Q15" s="26">
        <f t="shared" si="11"/>
        <v>9</v>
      </c>
      <c r="R15" s="138">
        <v>0</v>
      </c>
      <c r="S15" s="138">
        <f t="shared" si="0"/>
        <v>0</v>
      </c>
      <c r="T15" s="138">
        <v>0</v>
      </c>
      <c r="U15" s="138">
        <f t="shared" si="1"/>
        <v>0</v>
      </c>
      <c r="V15" s="138">
        <v>0</v>
      </c>
      <c r="W15" s="138">
        <f t="shared" si="2"/>
        <v>0</v>
      </c>
      <c r="X15" s="138">
        <v>0</v>
      </c>
      <c r="Y15" s="138">
        <f t="shared" si="3"/>
        <v>0</v>
      </c>
      <c r="Z15" s="138">
        <v>0</v>
      </c>
      <c r="AA15" s="138">
        <f t="shared" si="4"/>
        <v>0</v>
      </c>
      <c r="AB15" s="138">
        <v>0</v>
      </c>
      <c r="AC15" s="138">
        <f t="shared" si="5"/>
        <v>0</v>
      </c>
      <c r="AD15" s="138">
        <v>55.6</v>
      </c>
      <c r="AE15" s="138">
        <f t="shared" si="6"/>
        <v>5.0040000000000004</v>
      </c>
      <c r="AF15" s="138">
        <v>44.4</v>
      </c>
      <c r="AG15" s="138">
        <f t="shared" si="7"/>
        <v>3.9959999999999996</v>
      </c>
      <c r="AH15" s="138">
        <v>0</v>
      </c>
      <c r="AI15" s="138">
        <f t="shared" si="8"/>
        <v>0</v>
      </c>
      <c r="AJ15" s="138">
        <v>0</v>
      </c>
      <c r="AK15">
        <f t="shared" si="9"/>
        <v>0</v>
      </c>
      <c r="AN15" s="5" t="s">
        <v>107</v>
      </c>
      <c r="AO15" s="53">
        <v>0</v>
      </c>
      <c r="AP15" s="53">
        <v>2</v>
      </c>
      <c r="AQ15" s="53">
        <v>14</v>
      </c>
      <c r="AR15" s="138">
        <f t="shared" si="12"/>
        <v>0</v>
      </c>
      <c r="AS15" s="102">
        <v>50</v>
      </c>
      <c r="AT15" s="102">
        <v>50</v>
      </c>
    </row>
    <row r="16" spans="1:46" ht="15.75" customHeight="1">
      <c r="A16" s="5" t="s">
        <v>109</v>
      </c>
      <c r="B16" s="53">
        <v>4</v>
      </c>
      <c r="C16" s="53">
        <v>10</v>
      </c>
      <c r="D16" s="102">
        <f t="shared" si="10"/>
        <v>4050</v>
      </c>
      <c r="E16" s="53">
        <v>6.75</v>
      </c>
      <c r="F16" s="102">
        <v>40</v>
      </c>
      <c r="G16" s="102">
        <v>60</v>
      </c>
      <c r="H16" s="102">
        <v>40</v>
      </c>
      <c r="I16" s="102">
        <v>60</v>
      </c>
      <c r="J16" s="102">
        <v>0</v>
      </c>
      <c r="K16" s="102">
        <v>0</v>
      </c>
      <c r="L16" s="102">
        <v>71.4</v>
      </c>
      <c r="M16" s="102">
        <v>28.6</v>
      </c>
      <c r="N16" s="102">
        <v>0</v>
      </c>
      <c r="O16" s="102">
        <v>0</v>
      </c>
      <c r="P16" s="5" t="s">
        <v>109</v>
      </c>
      <c r="Q16" s="26">
        <f t="shared" si="11"/>
        <v>14</v>
      </c>
      <c r="R16" s="53">
        <v>40</v>
      </c>
      <c r="S16" s="138">
        <f t="shared" si="0"/>
        <v>5.6</v>
      </c>
      <c r="T16" s="53">
        <v>60</v>
      </c>
      <c r="U16" s="138">
        <f t="shared" si="1"/>
        <v>8.4</v>
      </c>
      <c r="V16" s="53">
        <v>40</v>
      </c>
      <c r="W16" s="138">
        <f t="shared" si="2"/>
        <v>5.6</v>
      </c>
      <c r="X16" s="53">
        <v>60</v>
      </c>
      <c r="Y16" s="138">
        <f t="shared" si="3"/>
        <v>8.4</v>
      </c>
      <c r="Z16" s="53">
        <v>0</v>
      </c>
      <c r="AA16" s="138">
        <f t="shared" si="4"/>
        <v>0</v>
      </c>
      <c r="AB16" s="53">
        <v>0</v>
      </c>
      <c r="AC16" s="138">
        <f t="shared" si="5"/>
        <v>0</v>
      </c>
      <c r="AD16" s="53">
        <v>71.4</v>
      </c>
      <c r="AE16" s="138">
        <f t="shared" si="6"/>
        <v>9.996000000000002</v>
      </c>
      <c r="AF16" s="53">
        <v>28.6</v>
      </c>
      <c r="AG16" s="138">
        <f t="shared" si="7"/>
        <v>4.0040000000000004</v>
      </c>
      <c r="AH16" s="53">
        <v>0</v>
      </c>
      <c r="AI16" s="138">
        <f t="shared" si="8"/>
        <v>0</v>
      </c>
      <c r="AJ16" s="53">
        <v>0</v>
      </c>
      <c r="AK16">
        <f t="shared" si="9"/>
        <v>0</v>
      </c>
      <c r="AN16" s="26" t="s">
        <v>108</v>
      </c>
      <c r="AO16" s="138">
        <v>9</v>
      </c>
      <c r="AP16" s="138">
        <v>0</v>
      </c>
      <c r="AQ16" s="138">
        <v>14.64</v>
      </c>
      <c r="AR16" s="138">
        <f t="shared" si="12"/>
        <v>19764</v>
      </c>
      <c r="AS16" s="185">
        <v>0</v>
      </c>
      <c r="AT16" s="185">
        <v>0</v>
      </c>
    </row>
    <row r="17" spans="1:46" ht="15.75" customHeight="1">
      <c r="A17" s="26" t="s">
        <v>110</v>
      </c>
      <c r="B17" s="138">
        <v>7</v>
      </c>
      <c r="C17" s="138">
        <v>0</v>
      </c>
      <c r="D17" s="185">
        <f t="shared" si="10"/>
        <v>16285.499999999998</v>
      </c>
      <c r="E17" s="138">
        <v>15.51</v>
      </c>
      <c r="F17" s="185">
        <v>0</v>
      </c>
      <c r="G17" s="185">
        <v>0</v>
      </c>
      <c r="H17" s="185">
        <v>0</v>
      </c>
      <c r="I17" s="185">
        <v>0</v>
      </c>
      <c r="J17" s="185">
        <v>0</v>
      </c>
      <c r="K17" s="185">
        <v>0</v>
      </c>
      <c r="L17" s="185">
        <v>0</v>
      </c>
      <c r="M17" s="185">
        <v>28.6</v>
      </c>
      <c r="N17" s="185">
        <v>0</v>
      </c>
      <c r="O17" s="185">
        <v>71.4</v>
      </c>
      <c r="P17" s="26" t="s">
        <v>110</v>
      </c>
      <c r="Q17" s="26">
        <f t="shared" si="11"/>
        <v>7</v>
      </c>
      <c r="R17" s="138">
        <v>0</v>
      </c>
      <c r="S17" s="138">
        <f t="shared" si="0"/>
        <v>0</v>
      </c>
      <c r="T17" s="138">
        <v>0</v>
      </c>
      <c r="U17" s="138">
        <f t="shared" si="1"/>
        <v>0</v>
      </c>
      <c r="V17" s="138">
        <v>0</v>
      </c>
      <c r="W17" s="138">
        <f t="shared" si="2"/>
        <v>0</v>
      </c>
      <c r="X17" s="138">
        <v>0</v>
      </c>
      <c r="Y17" s="138">
        <f t="shared" si="3"/>
        <v>0</v>
      </c>
      <c r="Z17" s="138">
        <v>0</v>
      </c>
      <c r="AA17" s="138">
        <f t="shared" si="4"/>
        <v>0</v>
      </c>
      <c r="AB17" s="138">
        <v>0</v>
      </c>
      <c r="AC17" s="138">
        <f t="shared" si="5"/>
        <v>0</v>
      </c>
      <c r="AD17" s="138">
        <v>0</v>
      </c>
      <c r="AE17" s="138">
        <f t="shared" si="6"/>
        <v>0</v>
      </c>
      <c r="AF17" s="138">
        <v>28.6</v>
      </c>
      <c r="AG17" s="138">
        <f t="shared" si="7"/>
        <v>2.0020000000000002</v>
      </c>
      <c r="AH17" s="138">
        <v>0</v>
      </c>
      <c r="AI17" s="138">
        <f t="shared" si="8"/>
        <v>0</v>
      </c>
      <c r="AJ17" s="138">
        <v>71.4</v>
      </c>
      <c r="AK17">
        <f t="shared" si="9"/>
        <v>4.998000000000001</v>
      </c>
      <c r="AN17" s="5" t="s">
        <v>109</v>
      </c>
      <c r="AO17" s="53">
        <v>4</v>
      </c>
      <c r="AP17" s="53">
        <v>10</v>
      </c>
      <c r="AQ17" s="53">
        <v>6.75</v>
      </c>
      <c r="AR17" s="138">
        <f t="shared" si="12"/>
        <v>4050</v>
      </c>
      <c r="AS17" s="102">
        <v>40</v>
      </c>
      <c r="AT17" s="102">
        <v>60</v>
      </c>
    </row>
    <row r="18" spans="1:46" ht="15.75" customHeight="1">
      <c r="A18" s="5" t="s">
        <v>111</v>
      </c>
      <c r="B18" s="53">
        <v>24</v>
      </c>
      <c r="C18" s="53">
        <v>1</v>
      </c>
      <c r="D18" s="102">
        <f t="shared" si="10"/>
        <v>69084.00000000001</v>
      </c>
      <c r="E18" s="53">
        <v>19.19</v>
      </c>
      <c r="F18" s="102">
        <v>100</v>
      </c>
      <c r="G18" s="102">
        <v>0</v>
      </c>
      <c r="H18" s="102">
        <v>0</v>
      </c>
      <c r="I18" s="102">
        <v>100</v>
      </c>
      <c r="J18" s="102">
        <v>0</v>
      </c>
      <c r="K18" s="102">
        <v>0</v>
      </c>
      <c r="L18" s="102">
        <v>32</v>
      </c>
      <c r="M18" s="102">
        <v>60</v>
      </c>
      <c r="N18" s="102">
        <v>4</v>
      </c>
      <c r="O18" s="102">
        <v>4</v>
      </c>
      <c r="P18" s="5" t="s">
        <v>111</v>
      </c>
      <c r="Q18" s="26">
        <f t="shared" si="11"/>
        <v>25</v>
      </c>
      <c r="R18" s="53">
        <v>100</v>
      </c>
      <c r="S18" s="138">
        <f t="shared" si="0"/>
        <v>25</v>
      </c>
      <c r="T18" s="53">
        <v>0</v>
      </c>
      <c r="U18" s="138">
        <f t="shared" si="1"/>
        <v>0</v>
      </c>
      <c r="V18" s="53">
        <v>0</v>
      </c>
      <c r="W18" s="138">
        <f t="shared" si="2"/>
        <v>0</v>
      </c>
      <c r="X18" s="53">
        <v>100</v>
      </c>
      <c r="Y18" s="138">
        <f t="shared" si="3"/>
        <v>25</v>
      </c>
      <c r="Z18" s="53">
        <v>0</v>
      </c>
      <c r="AA18" s="138">
        <f t="shared" si="4"/>
        <v>0</v>
      </c>
      <c r="AB18" s="53">
        <v>0</v>
      </c>
      <c r="AC18" s="138">
        <f t="shared" si="5"/>
        <v>0</v>
      </c>
      <c r="AD18" s="53">
        <v>32</v>
      </c>
      <c r="AE18" s="138">
        <f t="shared" si="6"/>
        <v>8</v>
      </c>
      <c r="AF18" s="53">
        <v>60</v>
      </c>
      <c r="AG18" s="138">
        <f t="shared" si="7"/>
        <v>15</v>
      </c>
      <c r="AH18" s="53">
        <v>4</v>
      </c>
      <c r="AI18" s="138">
        <f t="shared" si="8"/>
        <v>1</v>
      </c>
      <c r="AJ18" s="53">
        <v>4</v>
      </c>
      <c r="AK18">
        <f t="shared" si="9"/>
        <v>1</v>
      </c>
      <c r="AN18" s="26" t="s">
        <v>110</v>
      </c>
      <c r="AO18" s="138">
        <v>7</v>
      </c>
      <c r="AP18" s="138">
        <v>0</v>
      </c>
      <c r="AQ18" s="138">
        <v>15.51</v>
      </c>
      <c r="AR18" s="138">
        <f t="shared" si="12"/>
        <v>16285.499999999998</v>
      </c>
      <c r="AS18" s="185">
        <v>0</v>
      </c>
      <c r="AT18" s="185">
        <v>0</v>
      </c>
    </row>
    <row r="19" spans="1:46" ht="15.75" customHeight="1" thickBot="1">
      <c r="A19" s="26" t="s">
        <v>112</v>
      </c>
      <c r="B19" s="138">
        <v>44</v>
      </c>
      <c r="C19" s="138">
        <v>0</v>
      </c>
      <c r="D19" s="185">
        <f t="shared" si="10"/>
        <v>146124</v>
      </c>
      <c r="E19" s="138">
        <v>22.14</v>
      </c>
      <c r="F19" s="185">
        <v>0</v>
      </c>
      <c r="G19" s="185">
        <v>0</v>
      </c>
      <c r="H19" s="185">
        <v>0</v>
      </c>
      <c r="I19" s="185">
        <v>0</v>
      </c>
      <c r="J19" s="185">
        <v>4.5</v>
      </c>
      <c r="K19" s="185">
        <v>0</v>
      </c>
      <c r="L19" s="185">
        <v>95.5</v>
      </c>
      <c r="M19" s="185">
        <v>0</v>
      </c>
      <c r="N19" s="185">
        <v>0</v>
      </c>
      <c r="O19" s="185">
        <v>0</v>
      </c>
      <c r="P19" s="26" t="s">
        <v>112</v>
      </c>
      <c r="Q19" s="26">
        <f t="shared" si="11"/>
        <v>44</v>
      </c>
      <c r="R19" s="138">
        <v>0</v>
      </c>
      <c r="S19" s="138">
        <f t="shared" si="0"/>
        <v>0</v>
      </c>
      <c r="T19" s="138">
        <v>0</v>
      </c>
      <c r="U19" s="138">
        <f t="shared" si="1"/>
        <v>0</v>
      </c>
      <c r="V19" s="138">
        <v>0</v>
      </c>
      <c r="W19" s="138">
        <f t="shared" si="2"/>
        <v>0</v>
      </c>
      <c r="X19" s="138">
        <v>0</v>
      </c>
      <c r="Y19" s="138">
        <f t="shared" si="3"/>
        <v>0</v>
      </c>
      <c r="Z19" s="138">
        <v>4.5</v>
      </c>
      <c r="AA19" s="138">
        <f t="shared" si="4"/>
        <v>1.98</v>
      </c>
      <c r="AB19" s="138">
        <v>0</v>
      </c>
      <c r="AC19" s="138">
        <f t="shared" si="5"/>
        <v>0</v>
      </c>
      <c r="AD19" s="138">
        <v>95.5</v>
      </c>
      <c r="AE19" s="138">
        <f t="shared" si="6"/>
        <v>42.02</v>
      </c>
      <c r="AF19" s="138">
        <v>0</v>
      </c>
      <c r="AG19" s="138">
        <f t="shared" si="7"/>
        <v>0</v>
      </c>
      <c r="AH19" s="138">
        <v>0</v>
      </c>
      <c r="AI19" s="138">
        <f t="shared" si="8"/>
        <v>0</v>
      </c>
      <c r="AJ19" s="138">
        <v>0</v>
      </c>
      <c r="AK19">
        <f t="shared" si="9"/>
        <v>0</v>
      </c>
      <c r="AN19" s="5" t="s">
        <v>111</v>
      </c>
      <c r="AO19" s="53">
        <v>24</v>
      </c>
      <c r="AP19" s="53">
        <v>1</v>
      </c>
      <c r="AQ19" s="53">
        <v>19.19</v>
      </c>
      <c r="AR19" s="138">
        <f t="shared" si="12"/>
        <v>69084.00000000001</v>
      </c>
      <c r="AS19" s="102">
        <v>100</v>
      </c>
      <c r="AT19" s="102">
        <v>0</v>
      </c>
    </row>
    <row r="20" spans="1:46" ht="15.75" customHeight="1" thickBot="1" thickTop="1">
      <c r="A20" s="2" t="s">
        <v>148</v>
      </c>
      <c r="B20" s="31"/>
      <c r="C20" s="31"/>
      <c r="D20" s="31"/>
      <c r="E20" s="31"/>
      <c r="F20" s="111"/>
      <c r="G20" s="111"/>
      <c r="H20" s="177"/>
      <c r="I20" s="177"/>
      <c r="J20" s="177"/>
      <c r="K20" s="177"/>
      <c r="L20" s="177"/>
      <c r="M20" s="177"/>
      <c r="N20" s="177"/>
      <c r="O20" s="177"/>
      <c r="P20" s="2" t="s">
        <v>148</v>
      </c>
      <c r="Q20" s="26">
        <f t="shared" si="11"/>
        <v>0</v>
      </c>
      <c r="R20" s="31"/>
      <c r="S20" s="138">
        <f t="shared" si="0"/>
        <v>0</v>
      </c>
      <c r="T20" s="31"/>
      <c r="U20" s="138">
        <f t="shared" si="1"/>
        <v>0</v>
      </c>
      <c r="V20" s="56"/>
      <c r="W20" s="138">
        <f t="shared" si="2"/>
        <v>0</v>
      </c>
      <c r="X20" s="56"/>
      <c r="Y20" s="138">
        <f t="shared" si="3"/>
        <v>0</v>
      </c>
      <c r="Z20" s="56"/>
      <c r="AA20" s="138">
        <f t="shared" si="4"/>
        <v>0</v>
      </c>
      <c r="AB20" s="56"/>
      <c r="AC20" s="138">
        <f t="shared" si="5"/>
        <v>0</v>
      </c>
      <c r="AD20" s="56"/>
      <c r="AE20" s="138">
        <f t="shared" si="6"/>
        <v>0</v>
      </c>
      <c r="AF20" s="56"/>
      <c r="AG20" s="138">
        <f t="shared" si="7"/>
        <v>0</v>
      </c>
      <c r="AH20" s="56"/>
      <c r="AI20" s="138">
        <f t="shared" si="8"/>
        <v>0</v>
      </c>
      <c r="AJ20" s="56"/>
      <c r="AK20">
        <f t="shared" si="9"/>
        <v>0</v>
      </c>
      <c r="AN20" s="26" t="s">
        <v>112</v>
      </c>
      <c r="AO20" s="138">
        <v>44</v>
      </c>
      <c r="AP20" s="138">
        <v>0</v>
      </c>
      <c r="AQ20" s="138">
        <v>22.14</v>
      </c>
      <c r="AR20" s="138">
        <f t="shared" si="12"/>
        <v>146124</v>
      </c>
      <c r="AS20" s="185">
        <v>0</v>
      </c>
      <c r="AT20" s="185">
        <v>0</v>
      </c>
    </row>
    <row r="21" spans="1:46" ht="15.75" customHeight="1" thickBot="1" thickTop="1">
      <c r="A21" s="26" t="s">
        <v>149</v>
      </c>
      <c r="B21" s="138">
        <v>1</v>
      </c>
      <c r="C21" s="138">
        <v>2</v>
      </c>
      <c r="D21" s="185">
        <f t="shared" si="10"/>
        <v>4387.5</v>
      </c>
      <c r="E21" s="138">
        <v>29.25</v>
      </c>
      <c r="F21" s="185">
        <v>100</v>
      </c>
      <c r="G21" s="185">
        <v>0</v>
      </c>
      <c r="H21" s="185">
        <v>100</v>
      </c>
      <c r="I21" s="185">
        <v>0</v>
      </c>
      <c r="J21" s="185">
        <v>25</v>
      </c>
      <c r="K21" s="185">
        <v>0</v>
      </c>
      <c r="L21" s="185">
        <v>50</v>
      </c>
      <c r="M21" s="185">
        <v>25</v>
      </c>
      <c r="N21" s="185">
        <v>0</v>
      </c>
      <c r="O21" s="185">
        <v>0</v>
      </c>
      <c r="P21" s="26" t="s">
        <v>149</v>
      </c>
      <c r="Q21" s="26">
        <f t="shared" si="11"/>
        <v>3</v>
      </c>
      <c r="R21" s="138">
        <v>100</v>
      </c>
      <c r="S21" s="138">
        <f t="shared" si="0"/>
        <v>3</v>
      </c>
      <c r="T21" s="138">
        <v>0</v>
      </c>
      <c r="U21" s="138">
        <f t="shared" si="1"/>
        <v>0</v>
      </c>
      <c r="V21" s="138">
        <v>100</v>
      </c>
      <c r="W21" s="138">
        <f t="shared" si="2"/>
        <v>3</v>
      </c>
      <c r="X21" s="138">
        <v>0</v>
      </c>
      <c r="Y21" s="138">
        <f t="shared" si="3"/>
        <v>0</v>
      </c>
      <c r="Z21" s="138">
        <v>25</v>
      </c>
      <c r="AA21" s="138">
        <f t="shared" si="4"/>
        <v>0.75</v>
      </c>
      <c r="AB21" s="138">
        <v>0</v>
      </c>
      <c r="AC21" s="138">
        <f t="shared" si="5"/>
        <v>0</v>
      </c>
      <c r="AD21" s="138">
        <v>50</v>
      </c>
      <c r="AE21" s="138">
        <f t="shared" si="6"/>
        <v>1.5</v>
      </c>
      <c r="AF21" s="138">
        <v>25</v>
      </c>
      <c r="AG21" s="138">
        <f t="shared" si="7"/>
        <v>0.75</v>
      </c>
      <c r="AH21" s="138">
        <v>0</v>
      </c>
      <c r="AI21" s="138">
        <f t="shared" si="8"/>
        <v>0</v>
      </c>
      <c r="AJ21" s="138">
        <v>0</v>
      </c>
      <c r="AK21">
        <f t="shared" si="9"/>
        <v>0</v>
      </c>
      <c r="AN21" s="2" t="s">
        <v>148</v>
      </c>
      <c r="AO21" s="31"/>
      <c r="AP21" s="31"/>
      <c r="AQ21" s="31"/>
      <c r="AR21" s="138">
        <f t="shared" si="12"/>
        <v>0</v>
      </c>
      <c r="AS21" s="111"/>
      <c r="AT21" s="111"/>
    </row>
    <row r="22" spans="1:46" ht="15.75" customHeight="1" thickTop="1">
      <c r="A22" s="5" t="s">
        <v>150</v>
      </c>
      <c r="B22" s="53">
        <v>1</v>
      </c>
      <c r="C22" s="53">
        <v>4</v>
      </c>
      <c r="D22" s="102">
        <f t="shared" si="10"/>
        <v>6450</v>
      </c>
      <c r="E22" s="53">
        <v>43</v>
      </c>
      <c r="F22" s="102">
        <v>125</v>
      </c>
      <c r="G22" s="102">
        <v>0</v>
      </c>
      <c r="H22" s="102">
        <v>125</v>
      </c>
      <c r="I22" s="102">
        <v>0</v>
      </c>
      <c r="J22" s="102">
        <v>0</v>
      </c>
      <c r="K22" s="102">
        <v>0</v>
      </c>
      <c r="L22" s="102">
        <v>57.1</v>
      </c>
      <c r="M22" s="102">
        <v>14.3</v>
      </c>
      <c r="N22" s="102">
        <v>28.6</v>
      </c>
      <c r="O22" s="102">
        <v>0</v>
      </c>
      <c r="P22" s="5" t="s">
        <v>150</v>
      </c>
      <c r="Q22" s="26">
        <f t="shared" si="11"/>
        <v>5</v>
      </c>
      <c r="R22" s="53">
        <v>125</v>
      </c>
      <c r="S22" s="138">
        <f t="shared" si="0"/>
        <v>6.25</v>
      </c>
      <c r="T22" s="53">
        <v>0</v>
      </c>
      <c r="U22" s="138">
        <f t="shared" si="1"/>
        <v>0</v>
      </c>
      <c r="V22" s="53">
        <v>125</v>
      </c>
      <c r="W22" s="138">
        <f t="shared" si="2"/>
        <v>6.25</v>
      </c>
      <c r="X22" s="53">
        <v>0</v>
      </c>
      <c r="Y22" s="138">
        <f t="shared" si="3"/>
        <v>0</v>
      </c>
      <c r="Z22" s="53">
        <v>0</v>
      </c>
      <c r="AA22" s="138">
        <f t="shared" si="4"/>
        <v>0</v>
      </c>
      <c r="AB22" s="53">
        <v>0</v>
      </c>
      <c r="AC22" s="138">
        <f t="shared" si="5"/>
        <v>0</v>
      </c>
      <c r="AD22" s="53">
        <v>57.1</v>
      </c>
      <c r="AE22" s="138">
        <f t="shared" si="6"/>
        <v>2.855</v>
      </c>
      <c r="AF22" s="53">
        <v>14.3</v>
      </c>
      <c r="AG22" s="138">
        <f t="shared" si="7"/>
        <v>0.715</v>
      </c>
      <c r="AH22" s="53">
        <v>28.6</v>
      </c>
      <c r="AI22" s="138">
        <f t="shared" si="8"/>
        <v>1.43</v>
      </c>
      <c r="AJ22" s="53">
        <v>0</v>
      </c>
      <c r="AK22">
        <f t="shared" si="9"/>
        <v>0</v>
      </c>
      <c r="AN22" s="26" t="s">
        <v>149</v>
      </c>
      <c r="AO22" s="138">
        <v>1</v>
      </c>
      <c r="AP22" s="138">
        <v>2</v>
      </c>
      <c r="AQ22" s="138">
        <v>29.25</v>
      </c>
      <c r="AR22" s="138">
        <f t="shared" si="12"/>
        <v>4387.5</v>
      </c>
      <c r="AS22" s="185">
        <v>100</v>
      </c>
      <c r="AT22" s="185">
        <v>0</v>
      </c>
    </row>
    <row r="23" spans="1:46" ht="15.75" customHeight="1" thickBot="1">
      <c r="A23" s="26" t="s">
        <v>151</v>
      </c>
      <c r="B23" s="138">
        <v>11</v>
      </c>
      <c r="C23" s="138">
        <v>3</v>
      </c>
      <c r="D23" s="185">
        <f t="shared" si="10"/>
        <v>27456.000000000004</v>
      </c>
      <c r="E23" s="138">
        <v>16.64</v>
      </c>
      <c r="F23" s="185">
        <v>33.3</v>
      </c>
      <c r="G23" s="185">
        <v>66.7</v>
      </c>
      <c r="H23" s="185">
        <v>33.3</v>
      </c>
      <c r="I23" s="185">
        <v>66.7</v>
      </c>
      <c r="J23" s="185">
        <v>7.1</v>
      </c>
      <c r="K23" s="185">
        <v>0</v>
      </c>
      <c r="L23" s="185">
        <v>21.4</v>
      </c>
      <c r="M23" s="185">
        <v>71.4</v>
      </c>
      <c r="N23" s="185">
        <v>0</v>
      </c>
      <c r="O23" s="185">
        <v>0</v>
      </c>
      <c r="P23" s="26" t="s">
        <v>151</v>
      </c>
      <c r="Q23" s="26">
        <f t="shared" si="11"/>
        <v>14</v>
      </c>
      <c r="R23" s="138">
        <v>33.3</v>
      </c>
      <c r="S23" s="138">
        <f t="shared" si="0"/>
        <v>4.661999999999999</v>
      </c>
      <c r="T23" s="138">
        <v>66.7</v>
      </c>
      <c r="U23" s="138">
        <f t="shared" si="1"/>
        <v>9.338000000000001</v>
      </c>
      <c r="V23" s="138">
        <v>33.3</v>
      </c>
      <c r="W23" s="138">
        <f t="shared" si="2"/>
        <v>4.661999999999999</v>
      </c>
      <c r="X23" s="138">
        <v>66.7</v>
      </c>
      <c r="Y23" s="138">
        <f t="shared" si="3"/>
        <v>9.338000000000001</v>
      </c>
      <c r="Z23" s="138">
        <v>7.1</v>
      </c>
      <c r="AA23" s="138">
        <f t="shared" si="4"/>
        <v>0.9939999999999999</v>
      </c>
      <c r="AB23" s="138">
        <v>0</v>
      </c>
      <c r="AC23" s="138">
        <f t="shared" si="5"/>
        <v>0</v>
      </c>
      <c r="AD23" s="138">
        <v>21.4</v>
      </c>
      <c r="AE23" s="138">
        <f t="shared" si="6"/>
        <v>2.9959999999999996</v>
      </c>
      <c r="AF23" s="138">
        <v>71.4</v>
      </c>
      <c r="AG23" s="138">
        <f t="shared" si="7"/>
        <v>9.996000000000002</v>
      </c>
      <c r="AH23" s="138">
        <v>0</v>
      </c>
      <c r="AI23" s="138">
        <f t="shared" si="8"/>
        <v>0</v>
      </c>
      <c r="AJ23" s="138">
        <v>0</v>
      </c>
      <c r="AK23">
        <f t="shared" si="9"/>
        <v>0</v>
      </c>
      <c r="AN23" s="5" t="s">
        <v>150</v>
      </c>
      <c r="AO23" s="53">
        <v>1</v>
      </c>
      <c r="AP23" s="53">
        <v>4</v>
      </c>
      <c r="AQ23" s="53">
        <v>43</v>
      </c>
      <c r="AR23" s="138">
        <f t="shared" si="12"/>
        <v>6450</v>
      </c>
      <c r="AS23" s="102">
        <v>125</v>
      </c>
      <c r="AT23" s="102">
        <v>0</v>
      </c>
    </row>
    <row r="24" spans="1:46" ht="15.75" customHeight="1" thickBot="1" thickTop="1">
      <c r="A24" s="2" t="s">
        <v>123</v>
      </c>
      <c r="B24" s="31">
        <f>SUM(B5:B23)</f>
        <v>261</v>
      </c>
      <c r="C24" s="31">
        <f>SUM(C5:C23)</f>
        <v>39</v>
      </c>
      <c r="D24" s="111">
        <f>SUM(D5:D23)</f>
        <v>545977.5</v>
      </c>
      <c r="E24" s="111">
        <f>C30/18</f>
        <v>17.653333333333332</v>
      </c>
      <c r="F24" s="111">
        <v>18.058666666666664</v>
      </c>
      <c r="G24" s="111">
        <v>60.02466666666667</v>
      </c>
      <c r="H24" s="177">
        <v>31.087333333333333</v>
      </c>
      <c r="I24" s="177">
        <v>46.996</v>
      </c>
      <c r="J24" s="177">
        <v>1.2413333333333332</v>
      </c>
      <c r="K24" s="177">
        <v>0.33333333333333337</v>
      </c>
      <c r="L24" s="177">
        <v>48.108333333333334</v>
      </c>
      <c r="M24" s="177">
        <v>34.49033333333333</v>
      </c>
      <c r="N24" s="177">
        <v>0.81</v>
      </c>
      <c r="O24" s="177">
        <v>14.323666666666668</v>
      </c>
      <c r="P24" s="2" t="s">
        <v>123</v>
      </c>
      <c r="Q24" s="26">
        <f t="shared" si="11"/>
        <v>300</v>
      </c>
      <c r="R24" s="31"/>
      <c r="S24" s="138">
        <f>SUM(S5:S23)</f>
        <v>54.175999999999995</v>
      </c>
      <c r="T24" s="31"/>
      <c r="U24" s="138">
        <f>SUM(U5:U23)</f>
        <v>180.074</v>
      </c>
      <c r="V24" s="56"/>
      <c r="W24" s="138">
        <f>SUM(W5:W23)</f>
        <v>93.262</v>
      </c>
      <c r="X24" s="56"/>
      <c r="Y24" s="138">
        <f>SUM(Y5:Y23)</f>
        <v>140.988</v>
      </c>
      <c r="Z24" s="56"/>
      <c r="AA24" s="138">
        <f>SUM(AA5:AA23)</f>
        <v>3.7239999999999998</v>
      </c>
      <c r="AB24" s="56"/>
      <c r="AC24" s="138">
        <f>SUM(AC5:AC23)</f>
        <v>1</v>
      </c>
      <c r="AD24" s="56"/>
      <c r="AE24" s="138">
        <f>SUM(AE5:AE23)</f>
        <v>144.32500000000002</v>
      </c>
      <c r="AF24" s="56"/>
      <c r="AG24" s="138">
        <f>SUM(AG5:AG23)</f>
        <v>103.471</v>
      </c>
      <c r="AH24" s="56"/>
      <c r="AI24" s="138">
        <f>SUM(AI5:AI23)</f>
        <v>2.4299999999999997</v>
      </c>
      <c r="AJ24" s="56"/>
      <c r="AK24">
        <f>SUM(AK5:AK23)</f>
        <v>42.971000000000004</v>
      </c>
      <c r="AN24" s="26" t="s">
        <v>151</v>
      </c>
      <c r="AO24" s="138">
        <v>11</v>
      </c>
      <c r="AP24" s="138">
        <v>3</v>
      </c>
      <c r="AQ24" s="138">
        <v>16.64</v>
      </c>
      <c r="AR24" s="138">
        <f t="shared" si="12"/>
        <v>27456.000000000004</v>
      </c>
      <c r="AS24" s="185">
        <v>33.3</v>
      </c>
      <c r="AT24" s="185">
        <v>66.7</v>
      </c>
    </row>
    <row r="25" spans="40:46" ht="15.75" customHeight="1" thickBot="1" thickTop="1">
      <c r="AN25" s="2" t="s">
        <v>123</v>
      </c>
      <c r="AO25" s="31">
        <f>SUM(AO6:AO24)</f>
        <v>261</v>
      </c>
      <c r="AP25" s="31">
        <f>SUM(AP6:AP24)</f>
        <v>39</v>
      </c>
      <c r="AQ25" s="111">
        <f>AP31/18</f>
        <v>0</v>
      </c>
      <c r="AR25" s="111">
        <f>SUM(AR6:AR24)</f>
        <v>545977.5</v>
      </c>
      <c r="AS25" s="111">
        <v>18.058666666666664</v>
      </c>
      <c r="AT25" s="111">
        <v>60.02466666666667</v>
      </c>
    </row>
    <row r="26" spans="40:46" ht="15.75" customHeight="1" thickTop="1">
      <c r="AN26" s="122"/>
      <c r="AO26" s="64"/>
      <c r="AP26" s="64"/>
      <c r="AQ26" s="223"/>
      <c r="AR26" s="223"/>
      <c r="AS26" s="223"/>
      <c r="AT26" s="223"/>
    </row>
    <row r="27" spans="1:46" ht="15.75" customHeight="1">
      <c r="A27" s="285">
        <v>98</v>
      </c>
      <c r="B27" s="285"/>
      <c r="C27" s="285"/>
      <c r="D27" s="285"/>
      <c r="E27" s="285"/>
      <c r="F27" s="285"/>
      <c r="G27" s="285"/>
      <c r="H27" s="285"/>
      <c r="I27" s="285"/>
      <c r="J27" s="285"/>
      <c r="K27" s="285"/>
      <c r="L27" s="285"/>
      <c r="M27" s="285"/>
      <c r="N27" s="285"/>
      <c r="O27" s="285"/>
      <c r="AN27" s="122"/>
      <c r="AO27" s="64"/>
      <c r="AP27" s="64"/>
      <c r="AQ27" s="223"/>
      <c r="AR27" s="223"/>
      <c r="AS27" s="223"/>
      <c r="AT27" s="223"/>
    </row>
    <row r="28" spans="40:46" ht="15.75" customHeight="1">
      <c r="AN28" s="122"/>
      <c r="AO28" s="64"/>
      <c r="AP28" s="64"/>
      <c r="AQ28" s="223"/>
      <c r="AR28" s="223"/>
      <c r="AS28" s="223"/>
      <c r="AT28" s="223"/>
    </row>
    <row r="29" ht="15.75" customHeight="1" thickBot="1">
      <c r="E29">
        <f>B24+C24</f>
        <v>300</v>
      </c>
    </row>
    <row r="30" spans="3:37" ht="15.75" customHeight="1" thickBot="1" thickTop="1">
      <c r="C30" s="31">
        <v>317.76</v>
      </c>
      <c r="D30" s="64"/>
      <c r="S30">
        <f>S24/300*100</f>
        <v>18.058666666666664</v>
      </c>
      <c r="T30">
        <f aca="true" t="shared" si="13" ref="T30:AK30">T24/300*100</f>
        <v>0</v>
      </c>
      <c r="U30">
        <f t="shared" si="13"/>
        <v>60.02466666666667</v>
      </c>
      <c r="V30">
        <f t="shared" si="13"/>
        <v>0</v>
      </c>
      <c r="W30">
        <f t="shared" si="13"/>
        <v>31.087333333333333</v>
      </c>
      <c r="X30">
        <f t="shared" si="13"/>
        <v>0</v>
      </c>
      <c r="Y30">
        <f t="shared" si="13"/>
        <v>46.996</v>
      </c>
      <c r="Z30">
        <f t="shared" si="13"/>
        <v>0</v>
      </c>
      <c r="AA30">
        <f t="shared" si="13"/>
        <v>1.2413333333333332</v>
      </c>
      <c r="AB30">
        <f t="shared" si="13"/>
        <v>0</v>
      </c>
      <c r="AC30">
        <f t="shared" si="13"/>
        <v>0.33333333333333337</v>
      </c>
      <c r="AD30">
        <f t="shared" si="13"/>
        <v>0</v>
      </c>
      <c r="AE30">
        <f t="shared" si="13"/>
        <v>48.108333333333334</v>
      </c>
      <c r="AF30">
        <f t="shared" si="13"/>
        <v>0</v>
      </c>
      <c r="AG30">
        <f t="shared" si="13"/>
        <v>34.49033333333333</v>
      </c>
      <c r="AH30">
        <f t="shared" si="13"/>
        <v>0</v>
      </c>
      <c r="AI30">
        <f t="shared" si="13"/>
        <v>0.8099999999999999</v>
      </c>
      <c r="AJ30">
        <f t="shared" si="13"/>
        <v>0</v>
      </c>
      <c r="AK30">
        <f t="shared" si="13"/>
        <v>14.323666666666668</v>
      </c>
    </row>
    <row r="31" spans="13:44" ht="15.75" customHeight="1" thickTop="1">
      <c r="M31" s="96">
        <f>J24+K24+L24+M24+N24+O24</f>
        <v>99.307</v>
      </c>
      <c r="AR31">
        <f>AR25/150</f>
        <v>3639.85</v>
      </c>
    </row>
    <row r="32" ht="15.75" customHeight="1">
      <c r="C32" t="s">
        <v>44</v>
      </c>
    </row>
    <row r="33" spans="1:15" ht="12.75">
      <c r="A33" t="s">
        <v>214</v>
      </c>
      <c r="B33" t="s">
        <v>32</v>
      </c>
      <c r="C33" t="s">
        <v>26</v>
      </c>
      <c r="E33" t="s">
        <v>33</v>
      </c>
      <c r="F33" t="s">
        <v>27</v>
      </c>
      <c r="G33" t="s">
        <v>34</v>
      </c>
      <c r="H33" t="s">
        <v>35</v>
      </c>
      <c r="I33" t="s">
        <v>30</v>
      </c>
      <c r="J33" t="s">
        <v>45</v>
      </c>
      <c r="K33" t="s">
        <v>36</v>
      </c>
      <c r="L33" t="s">
        <v>37</v>
      </c>
      <c r="M33" t="s">
        <v>38</v>
      </c>
      <c r="N33" t="s">
        <v>46</v>
      </c>
      <c r="O33" t="s">
        <v>39</v>
      </c>
    </row>
    <row r="35" spans="1:15" ht="12.75">
      <c r="A35">
        <v>11</v>
      </c>
      <c r="B35">
        <v>11</v>
      </c>
      <c r="C35">
        <v>3</v>
      </c>
      <c r="E35">
        <v>16.64</v>
      </c>
      <c r="F35">
        <v>33.3</v>
      </c>
      <c r="G35">
        <v>66.7</v>
      </c>
      <c r="H35">
        <v>33.3</v>
      </c>
      <c r="I35">
        <v>66.7</v>
      </c>
      <c r="J35">
        <v>7.1</v>
      </c>
      <c r="K35">
        <v>0</v>
      </c>
      <c r="L35">
        <v>21.4</v>
      </c>
      <c r="M35">
        <v>71.4</v>
      </c>
      <c r="N35">
        <v>0</v>
      </c>
      <c r="O35">
        <v>0</v>
      </c>
    </row>
    <row r="36" spans="1:15" ht="12.75">
      <c r="A36">
        <v>12</v>
      </c>
      <c r="B36">
        <v>5</v>
      </c>
      <c r="C36">
        <v>1</v>
      </c>
      <c r="E36">
        <v>15.83</v>
      </c>
      <c r="F36">
        <v>100</v>
      </c>
      <c r="G36">
        <v>0</v>
      </c>
      <c r="H36">
        <v>100</v>
      </c>
      <c r="I36">
        <v>0</v>
      </c>
      <c r="J36">
        <v>0</v>
      </c>
      <c r="K36">
        <v>0</v>
      </c>
      <c r="L36">
        <v>83.3</v>
      </c>
      <c r="M36">
        <v>0</v>
      </c>
      <c r="N36">
        <v>0</v>
      </c>
      <c r="O36">
        <v>16.7</v>
      </c>
    </row>
    <row r="37" spans="1:15" ht="12.75">
      <c r="A37">
        <v>13</v>
      </c>
      <c r="B37">
        <v>1</v>
      </c>
      <c r="C37">
        <v>2</v>
      </c>
      <c r="E37">
        <v>29.25</v>
      </c>
      <c r="F37">
        <v>100</v>
      </c>
      <c r="G37">
        <v>0</v>
      </c>
      <c r="H37">
        <v>100</v>
      </c>
      <c r="I37">
        <v>0</v>
      </c>
      <c r="J37">
        <v>25</v>
      </c>
      <c r="K37">
        <v>0</v>
      </c>
      <c r="L37">
        <v>50</v>
      </c>
      <c r="M37">
        <v>25</v>
      </c>
      <c r="N37">
        <v>0</v>
      </c>
      <c r="O37">
        <v>0</v>
      </c>
    </row>
    <row r="38" spans="1:15" ht="12.75">
      <c r="A38">
        <v>14</v>
      </c>
      <c r="B38">
        <v>27</v>
      </c>
      <c r="C38">
        <v>1</v>
      </c>
      <c r="E38">
        <v>5.99</v>
      </c>
      <c r="F38">
        <v>0</v>
      </c>
      <c r="G38">
        <v>100</v>
      </c>
      <c r="H38">
        <v>100</v>
      </c>
      <c r="I38">
        <v>0</v>
      </c>
      <c r="J38">
        <v>0</v>
      </c>
      <c r="K38">
        <v>0</v>
      </c>
      <c r="L38">
        <v>21.4</v>
      </c>
      <c r="M38">
        <v>39.3</v>
      </c>
      <c r="N38">
        <v>0</v>
      </c>
      <c r="O38">
        <v>39.3</v>
      </c>
    </row>
    <row r="39" spans="1:15" ht="12.75">
      <c r="A39">
        <v>15</v>
      </c>
      <c r="B39">
        <v>1</v>
      </c>
      <c r="C39">
        <v>4</v>
      </c>
      <c r="E39">
        <v>43</v>
      </c>
      <c r="F39">
        <v>125</v>
      </c>
      <c r="G39">
        <v>0</v>
      </c>
      <c r="H39">
        <v>125</v>
      </c>
      <c r="I39">
        <v>0</v>
      </c>
      <c r="J39">
        <v>0</v>
      </c>
      <c r="K39">
        <v>0</v>
      </c>
      <c r="L39">
        <v>57.1</v>
      </c>
      <c r="M39">
        <v>14.3</v>
      </c>
      <c r="N39">
        <v>28.6</v>
      </c>
      <c r="O39">
        <v>0</v>
      </c>
    </row>
    <row r="40" spans="1:15" ht="12.75">
      <c r="A40">
        <v>21</v>
      </c>
      <c r="B40">
        <v>2</v>
      </c>
      <c r="C40">
        <v>6</v>
      </c>
      <c r="E40">
        <v>8.06</v>
      </c>
      <c r="F40">
        <v>33.3</v>
      </c>
      <c r="G40">
        <v>66.7</v>
      </c>
      <c r="H40">
        <v>50</v>
      </c>
      <c r="I40">
        <v>50</v>
      </c>
      <c r="J40">
        <v>0</v>
      </c>
      <c r="K40">
        <v>0</v>
      </c>
      <c r="L40">
        <v>87.5</v>
      </c>
      <c r="M40">
        <v>12.5</v>
      </c>
      <c r="N40">
        <v>0</v>
      </c>
      <c r="O40">
        <v>0</v>
      </c>
    </row>
    <row r="41" spans="1:15" ht="12.75">
      <c r="A41">
        <v>22</v>
      </c>
      <c r="B41">
        <v>14</v>
      </c>
      <c r="C41">
        <v>1</v>
      </c>
      <c r="E41">
        <v>28.65</v>
      </c>
      <c r="F41">
        <v>0</v>
      </c>
      <c r="G41">
        <v>100</v>
      </c>
      <c r="H41">
        <v>100</v>
      </c>
      <c r="I41">
        <v>0</v>
      </c>
      <c r="J41">
        <v>0</v>
      </c>
      <c r="K41">
        <v>0</v>
      </c>
      <c r="L41">
        <v>33.3</v>
      </c>
      <c r="M41">
        <v>53.3</v>
      </c>
      <c r="N41">
        <v>0</v>
      </c>
      <c r="O41">
        <v>13.3</v>
      </c>
    </row>
    <row r="42" spans="1:15" ht="12.75">
      <c r="A42">
        <v>23</v>
      </c>
      <c r="B42">
        <v>79</v>
      </c>
      <c r="C42">
        <v>3</v>
      </c>
      <c r="E42">
        <v>8.26</v>
      </c>
      <c r="F42">
        <v>0</v>
      </c>
      <c r="G42">
        <v>100</v>
      </c>
      <c r="H42">
        <v>0</v>
      </c>
      <c r="I42">
        <v>100</v>
      </c>
      <c r="J42">
        <v>0</v>
      </c>
      <c r="K42">
        <v>0</v>
      </c>
      <c r="L42">
        <v>40.2</v>
      </c>
      <c r="M42">
        <v>42.7</v>
      </c>
      <c r="N42">
        <v>0</v>
      </c>
      <c r="O42">
        <v>14.6</v>
      </c>
    </row>
    <row r="43" spans="1:15" ht="12.75">
      <c r="A43">
        <v>24</v>
      </c>
      <c r="B43">
        <v>5</v>
      </c>
      <c r="C43">
        <v>0</v>
      </c>
      <c r="E43">
        <v>11</v>
      </c>
      <c r="J43">
        <v>0</v>
      </c>
      <c r="K43">
        <v>20</v>
      </c>
      <c r="L43">
        <v>40</v>
      </c>
      <c r="M43">
        <v>40</v>
      </c>
      <c r="N43">
        <v>0</v>
      </c>
      <c r="O43">
        <v>0</v>
      </c>
    </row>
    <row r="44" spans="1:15" ht="12.75">
      <c r="A44">
        <v>25</v>
      </c>
      <c r="B44">
        <v>15</v>
      </c>
      <c r="C44">
        <v>1</v>
      </c>
      <c r="E44">
        <v>7.38</v>
      </c>
      <c r="F44">
        <v>0</v>
      </c>
      <c r="G44">
        <v>100</v>
      </c>
      <c r="H44">
        <v>100</v>
      </c>
      <c r="I44">
        <v>0</v>
      </c>
      <c r="J44">
        <v>0</v>
      </c>
      <c r="K44">
        <v>0</v>
      </c>
      <c r="L44">
        <v>62.5</v>
      </c>
      <c r="M44">
        <v>25</v>
      </c>
      <c r="N44">
        <v>0</v>
      </c>
      <c r="O44">
        <v>12.5</v>
      </c>
    </row>
    <row r="45" spans="1:15" ht="12.75">
      <c r="A45">
        <v>26</v>
      </c>
      <c r="B45">
        <v>11</v>
      </c>
      <c r="C45">
        <v>4</v>
      </c>
      <c r="E45">
        <v>11.47</v>
      </c>
      <c r="F45">
        <v>0</v>
      </c>
      <c r="G45">
        <v>100</v>
      </c>
      <c r="H45">
        <v>25</v>
      </c>
      <c r="I45">
        <v>75</v>
      </c>
      <c r="J45">
        <v>0</v>
      </c>
      <c r="K45">
        <v>0</v>
      </c>
      <c r="L45">
        <v>6.7</v>
      </c>
      <c r="M45">
        <v>33.3</v>
      </c>
      <c r="N45">
        <v>0</v>
      </c>
      <c r="O45">
        <v>60</v>
      </c>
    </row>
    <row r="46" spans="1:15" ht="12.75">
      <c r="A46">
        <v>27</v>
      </c>
      <c r="B46">
        <v>2</v>
      </c>
      <c r="C46">
        <v>0</v>
      </c>
      <c r="E46">
        <v>40</v>
      </c>
      <c r="J46">
        <v>0</v>
      </c>
      <c r="K46">
        <v>0</v>
      </c>
      <c r="L46">
        <v>100</v>
      </c>
      <c r="M46">
        <v>0</v>
      </c>
      <c r="N46">
        <v>0</v>
      </c>
      <c r="O46">
        <v>0</v>
      </c>
    </row>
    <row r="47" spans="1:15" ht="12.75">
      <c r="A47">
        <v>28</v>
      </c>
      <c r="B47">
        <v>0</v>
      </c>
      <c r="C47">
        <v>2</v>
      </c>
      <c r="E47">
        <v>14</v>
      </c>
      <c r="F47">
        <v>50</v>
      </c>
      <c r="G47">
        <v>50</v>
      </c>
      <c r="H47">
        <v>50</v>
      </c>
      <c r="I47">
        <v>50</v>
      </c>
      <c r="J47">
        <v>0</v>
      </c>
      <c r="K47">
        <v>0</v>
      </c>
      <c r="L47">
        <v>50</v>
      </c>
      <c r="M47">
        <v>50</v>
      </c>
      <c r="N47">
        <v>0</v>
      </c>
      <c r="O47">
        <v>0</v>
      </c>
    </row>
    <row r="48" spans="1:15" ht="12.75">
      <c r="A48">
        <v>31</v>
      </c>
      <c r="B48">
        <v>9</v>
      </c>
      <c r="C48">
        <v>0</v>
      </c>
      <c r="E48">
        <v>14.64</v>
      </c>
      <c r="J48">
        <v>0</v>
      </c>
      <c r="K48">
        <v>0</v>
      </c>
      <c r="L48">
        <v>55.6</v>
      </c>
      <c r="M48">
        <v>44.4</v>
      </c>
      <c r="N48">
        <v>0</v>
      </c>
      <c r="O48">
        <v>0</v>
      </c>
    </row>
    <row r="49" spans="1:15" ht="12.75">
      <c r="A49">
        <v>32</v>
      </c>
      <c r="B49">
        <v>4</v>
      </c>
      <c r="C49">
        <v>10</v>
      </c>
      <c r="E49">
        <v>6.75</v>
      </c>
      <c r="F49">
        <v>40</v>
      </c>
      <c r="G49">
        <v>60</v>
      </c>
      <c r="H49">
        <v>40</v>
      </c>
      <c r="I49">
        <v>60</v>
      </c>
      <c r="J49">
        <v>0</v>
      </c>
      <c r="K49">
        <v>0</v>
      </c>
      <c r="L49">
        <v>71.4</v>
      </c>
      <c r="M49">
        <v>28.6</v>
      </c>
      <c r="N49">
        <v>0</v>
      </c>
      <c r="O49">
        <v>0</v>
      </c>
    </row>
    <row r="50" spans="1:15" ht="12.75">
      <c r="A50">
        <v>33</v>
      </c>
      <c r="B50">
        <v>7</v>
      </c>
      <c r="C50">
        <v>0</v>
      </c>
      <c r="E50">
        <v>15.51</v>
      </c>
      <c r="J50">
        <v>0</v>
      </c>
      <c r="K50">
        <v>0</v>
      </c>
      <c r="L50">
        <v>0</v>
      </c>
      <c r="M50">
        <v>28.6</v>
      </c>
      <c r="N50">
        <v>0</v>
      </c>
      <c r="O50">
        <v>71.4</v>
      </c>
    </row>
    <row r="51" spans="1:15" ht="12.75">
      <c r="A51">
        <v>34</v>
      </c>
      <c r="B51">
        <v>24</v>
      </c>
      <c r="C51">
        <v>1</v>
      </c>
      <c r="E51">
        <v>19.19</v>
      </c>
      <c r="F51">
        <v>100</v>
      </c>
      <c r="G51">
        <v>0</v>
      </c>
      <c r="H51">
        <v>0</v>
      </c>
      <c r="I51">
        <v>100</v>
      </c>
      <c r="J51">
        <v>0</v>
      </c>
      <c r="K51">
        <v>0</v>
      </c>
      <c r="L51">
        <v>32</v>
      </c>
      <c r="M51">
        <v>60</v>
      </c>
      <c r="N51">
        <v>4</v>
      </c>
      <c r="O51">
        <v>4</v>
      </c>
    </row>
    <row r="52" spans="1:15" ht="12.75">
      <c r="A52">
        <v>35</v>
      </c>
      <c r="B52">
        <v>44</v>
      </c>
      <c r="C52">
        <v>0</v>
      </c>
      <c r="E52">
        <v>22.14</v>
      </c>
      <c r="J52">
        <v>4.5</v>
      </c>
      <c r="K52">
        <v>0</v>
      </c>
      <c r="L52">
        <v>95.5</v>
      </c>
      <c r="M52">
        <v>0</v>
      </c>
      <c r="N52">
        <v>0</v>
      </c>
      <c r="O52">
        <v>0</v>
      </c>
    </row>
    <row r="55" spans="1:5" ht="12.75">
      <c r="A55">
        <v>12</v>
      </c>
      <c r="B55">
        <v>5</v>
      </c>
      <c r="C55">
        <v>1</v>
      </c>
      <c r="E55">
        <f aca="true" t="shared" si="14" ref="E55:E69">SUM(B55:C55)</f>
        <v>6</v>
      </c>
    </row>
    <row r="56" spans="1:5" ht="12.75">
      <c r="A56">
        <v>14</v>
      </c>
      <c r="B56">
        <v>27</v>
      </c>
      <c r="C56">
        <v>1</v>
      </c>
      <c r="E56">
        <f t="shared" si="14"/>
        <v>28</v>
      </c>
    </row>
    <row r="57" spans="1:5" ht="12.75">
      <c r="A57">
        <v>21</v>
      </c>
      <c r="B57">
        <v>2</v>
      </c>
      <c r="C57">
        <v>6</v>
      </c>
      <c r="E57">
        <f t="shared" si="14"/>
        <v>8</v>
      </c>
    </row>
    <row r="58" spans="1:5" ht="12.75">
      <c r="A58">
        <v>22</v>
      </c>
      <c r="B58">
        <v>14</v>
      </c>
      <c r="C58">
        <v>1</v>
      </c>
      <c r="E58">
        <f t="shared" si="14"/>
        <v>15</v>
      </c>
    </row>
    <row r="59" spans="1:5" ht="12.75">
      <c r="A59">
        <v>23</v>
      </c>
      <c r="B59">
        <v>79</v>
      </c>
      <c r="C59">
        <v>3</v>
      </c>
      <c r="E59">
        <f t="shared" si="14"/>
        <v>82</v>
      </c>
    </row>
    <row r="60" spans="1:5" ht="12.75">
      <c r="A60">
        <v>24</v>
      </c>
      <c r="B60">
        <v>5</v>
      </c>
      <c r="C60">
        <v>0</v>
      </c>
      <c r="E60">
        <f t="shared" si="14"/>
        <v>5</v>
      </c>
    </row>
    <row r="61" spans="1:5" ht="12.75">
      <c r="A61">
        <v>25</v>
      </c>
      <c r="B61">
        <v>15</v>
      </c>
      <c r="C61">
        <v>1</v>
      </c>
      <c r="E61">
        <f t="shared" si="14"/>
        <v>16</v>
      </c>
    </row>
    <row r="62" spans="1:5" ht="12.75">
      <c r="A62">
        <v>26</v>
      </c>
      <c r="B62">
        <v>11</v>
      </c>
      <c r="C62">
        <v>4</v>
      </c>
      <c r="E62">
        <f t="shared" si="14"/>
        <v>15</v>
      </c>
    </row>
    <row r="63" spans="1:5" ht="12.75">
      <c r="A63">
        <v>27</v>
      </c>
      <c r="B63">
        <v>2</v>
      </c>
      <c r="C63">
        <v>0</v>
      </c>
      <c r="E63">
        <f t="shared" si="14"/>
        <v>2</v>
      </c>
    </row>
    <row r="64" spans="1:5" ht="12.75">
      <c r="A64">
        <v>28</v>
      </c>
      <c r="B64">
        <v>0</v>
      </c>
      <c r="C64">
        <v>2</v>
      </c>
      <c r="E64">
        <f t="shared" si="14"/>
        <v>2</v>
      </c>
    </row>
    <row r="65" spans="1:5" ht="12.75">
      <c r="A65">
        <v>31</v>
      </c>
      <c r="B65">
        <v>9</v>
      </c>
      <c r="C65">
        <v>0</v>
      </c>
      <c r="E65">
        <f t="shared" si="14"/>
        <v>9</v>
      </c>
    </row>
    <row r="66" spans="1:5" ht="12.75">
      <c r="A66">
        <v>32</v>
      </c>
      <c r="B66">
        <v>4</v>
      </c>
      <c r="C66">
        <v>10</v>
      </c>
      <c r="E66">
        <f t="shared" si="14"/>
        <v>14</v>
      </c>
    </row>
    <row r="67" spans="1:5" ht="12.75">
      <c r="A67">
        <v>33</v>
      </c>
      <c r="B67">
        <v>7</v>
      </c>
      <c r="C67">
        <v>0</v>
      </c>
      <c r="E67">
        <f t="shared" si="14"/>
        <v>7</v>
      </c>
    </row>
    <row r="68" spans="1:5" ht="12.75">
      <c r="A68">
        <v>34</v>
      </c>
      <c r="B68">
        <v>24</v>
      </c>
      <c r="C68">
        <v>1</v>
      </c>
      <c r="E68">
        <f t="shared" si="14"/>
        <v>25</v>
      </c>
    </row>
    <row r="69" spans="1:5" ht="12.75">
      <c r="A69">
        <v>35</v>
      </c>
      <c r="B69">
        <v>44</v>
      </c>
      <c r="C69">
        <v>0</v>
      </c>
      <c r="E69">
        <f t="shared" si="14"/>
        <v>44</v>
      </c>
    </row>
    <row r="71" spans="1:5" ht="12.75">
      <c r="A71">
        <v>13</v>
      </c>
      <c r="B71">
        <v>1</v>
      </c>
      <c r="C71">
        <v>2</v>
      </c>
      <c r="E71">
        <f>SUM(B71:C71)</f>
        <v>3</v>
      </c>
    </row>
    <row r="72" spans="1:5" ht="12.75">
      <c r="A72">
        <v>15</v>
      </c>
      <c r="B72">
        <v>1</v>
      </c>
      <c r="C72">
        <v>4</v>
      </c>
      <c r="E72">
        <f>SUM(B72:C72)</f>
        <v>5</v>
      </c>
    </row>
    <row r="73" spans="1:5" ht="12.75">
      <c r="A73">
        <v>11</v>
      </c>
      <c r="B73">
        <v>11</v>
      </c>
      <c r="C73">
        <v>3</v>
      </c>
      <c r="E73">
        <f>SUM(B73:C73)</f>
        <v>14</v>
      </c>
    </row>
  </sheetData>
  <sheetProtection/>
  <mergeCells count="20">
    <mergeCell ref="F3:G3"/>
    <mergeCell ref="H3:I3"/>
    <mergeCell ref="J3:O3"/>
    <mergeCell ref="D3:D4"/>
    <mergeCell ref="P1:AJ1"/>
    <mergeCell ref="P2:AJ2"/>
    <mergeCell ref="P3:P4"/>
    <mergeCell ref="R3:T3"/>
    <mergeCell ref="V3:X3"/>
    <mergeCell ref="Z3:AJ3"/>
    <mergeCell ref="A27:O27"/>
    <mergeCell ref="AN4:AN5"/>
    <mergeCell ref="AO4:AP4"/>
    <mergeCell ref="AQ4:AQ5"/>
    <mergeCell ref="AS4:AT4"/>
    <mergeCell ref="A1:O1"/>
    <mergeCell ref="A2:O2"/>
    <mergeCell ref="A3:A4"/>
    <mergeCell ref="B3:C3"/>
    <mergeCell ref="E3:E4"/>
  </mergeCells>
  <printOptions horizontalCentered="1"/>
  <pageMargins left="0.748031496062992" right="0.748031496062992" top="1" bottom="0.75" header="0.511811023622047" footer="0.511811023622047"/>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P135"/>
  <sheetViews>
    <sheetView rightToLeft="1" view="pageBreakPreview" zoomScaleSheetLayoutView="100" zoomScalePageLayoutView="0" workbookViewId="0" topLeftCell="A31">
      <selection activeCell="G57" sqref="G57"/>
    </sheetView>
  </sheetViews>
  <sheetFormatPr defaultColWidth="9.140625" defaultRowHeight="12.75"/>
  <cols>
    <col min="1" max="12" width="10.7109375" style="0" customWidth="1"/>
    <col min="13" max="15" width="9.140625" style="80" customWidth="1"/>
    <col min="16" max="42" width="6.7109375" style="80" customWidth="1"/>
    <col min="43" max="43" width="9.140625" style="80" customWidth="1"/>
  </cols>
  <sheetData>
    <row r="1" spans="1:41" ht="18" customHeight="1">
      <c r="A1" s="265" t="s">
        <v>58</v>
      </c>
      <c r="B1" s="265"/>
      <c r="C1" s="265"/>
      <c r="D1" s="265"/>
      <c r="E1" s="265"/>
      <c r="F1" s="265"/>
      <c r="G1" s="265"/>
      <c r="H1" s="265"/>
      <c r="I1" s="265"/>
      <c r="J1" s="265"/>
      <c r="K1" s="265"/>
      <c r="L1" s="265"/>
      <c r="M1" s="288" t="s">
        <v>52</v>
      </c>
      <c r="N1" s="288"/>
      <c r="O1" s="288"/>
      <c r="P1" s="288"/>
      <c r="Q1" s="288"/>
      <c r="R1" s="288"/>
      <c r="S1" s="288"/>
      <c r="T1" s="288"/>
      <c r="U1" s="288"/>
      <c r="V1" s="288"/>
      <c r="W1" s="288"/>
      <c r="X1" s="288"/>
      <c r="Y1" s="288"/>
      <c r="Z1" s="288"/>
      <c r="AA1" s="288"/>
      <c r="AB1" s="288"/>
      <c r="AC1" s="288"/>
      <c r="AD1" s="288"/>
      <c r="AE1" s="288"/>
      <c r="AF1" s="73"/>
      <c r="AG1" s="73"/>
      <c r="AH1" s="73"/>
      <c r="AI1" s="73"/>
      <c r="AJ1" s="73"/>
      <c r="AK1" s="73"/>
      <c r="AL1" s="73"/>
      <c r="AM1" s="73"/>
      <c r="AN1" s="73"/>
      <c r="AO1" s="73"/>
    </row>
    <row r="2" spans="1:41" ht="46.5" customHeight="1" thickBot="1">
      <c r="A2" s="266" t="s">
        <v>255</v>
      </c>
      <c r="B2" s="266"/>
      <c r="C2" s="266"/>
      <c r="D2" s="266"/>
      <c r="E2" s="266"/>
      <c r="F2" s="266"/>
      <c r="G2" s="266"/>
      <c r="H2" s="266"/>
      <c r="I2" s="266"/>
      <c r="J2" s="266"/>
      <c r="K2" s="266"/>
      <c r="L2" s="266"/>
      <c r="M2" s="327" t="s">
        <v>53</v>
      </c>
      <c r="N2" s="327"/>
      <c r="O2" s="327"/>
      <c r="P2" s="327"/>
      <c r="Q2" s="327"/>
      <c r="R2" s="327"/>
      <c r="S2" s="327"/>
      <c r="T2" s="327"/>
      <c r="U2" s="327"/>
      <c r="V2" s="327"/>
      <c r="W2" s="327"/>
      <c r="X2" s="327"/>
      <c r="Y2" s="327"/>
      <c r="Z2" s="327"/>
      <c r="AA2" s="327"/>
      <c r="AB2" s="327"/>
      <c r="AC2" s="327"/>
      <c r="AD2" s="327"/>
      <c r="AE2" s="327"/>
      <c r="AF2" s="73"/>
      <c r="AG2" s="73"/>
      <c r="AH2" s="73"/>
      <c r="AI2" s="73"/>
      <c r="AJ2" s="73"/>
      <c r="AK2" s="73"/>
      <c r="AL2" s="73"/>
      <c r="AM2" s="73"/>
      <c r="AN2" s="73"/>
      <c r="AO2" s="73"/>
    </row>
    <row r="3" spans="1:41" ht="30" customHeight="1" thickTop="1">
      <c r="A3" s="276" t="s">
        <v>113</v>
      </c>
      <c r="B3" s="289" t="s">
        <v>133</v>
      </c>
      <c r="C3" s="274" t="s">
        <v>68</v>
      </c>
      <c r="D3" s="289" t="s">
        <v>54</v>
      </c>
      <c r="E3" s="289" t="s">
        <v>55</v>
      </c>
      <c r="F3" s="289"/>
      <c r="G3" s="289"/>
      <c r="H3" s="289" t="s">
        <v>56</v>
      </c>
      <c r="I3" s="289"/>
      <c r="J3" s="289"/>
      <c r="K3" s="289"/>
      <c r="L3" s="289"/>
      <c r="M3" s="276" t="s">
        <v>113</v>
      </c>
      <c r="N3" s="289" t="s">
        <v>133</v>
      </c>
      <c r="O3" s="274" t="s">
        <v>68</v>
      </c>
      <c r="P3" s="289" t="s">
        <v>54</v>
      </c>
      <c r="Q3" s="289" t="s">
        <v>55</v>
      </c>
      <c r="R3" s="289"/>
      <c r="S3" s="289"/>
      <c r="T3" s="289"/>
      <c r="U3" s="289"/>
      <c r="V3" s="19"/>
      <c r="W3" s="289" t="s">
        <v>56</v>
      </c>
      <c r="X3" s="289"/>
      <c r="Y3" s="289"/>
      <c r="Z3" s="289"/>
      <c r="AA3" s="289"/>
      <c r="AB3" s="289"/>
      <c r="AC3" s="289"/>
      <c r="AD3" s="289"/>
      <c r="AE3" s="289"/>
      <c r="AF3" s="68"/>
      <c r="AG3" s="68"/>
      <c r="AH3" s="68"/>
      <c r="AI3" s="68"/>
      <c r="AJ3" s="68"/>
      <c r="AK3" s="68"/>
      <c r="AL3" s="68"/>
      <c r="AM3" s="68"/>
      <c r="AN3" s="68"/>
      <c r="AO3" s="68"/>
    </row>
    <row r="4" spans="1:41" ht="24" customHeight="1" thickBot="1">
      <c r="A4" s="295"/>
      <c r="B4" s="290"/>
      <c r="C4" s="275"/>
      <c r="D4" s="290"/>
      <c r="E4" s="119" t="s">
        <v>49</v>
      </c>
      <c r="F4" s="119" t="s">
        <v>57</v>
      </c>
      <c r="G4" s="119" t="s">
        <v>51</v>
      </c>
      <c r="H4" s="119">
        <v>1</v>
      </c>
      <c r="I4" s="119">
        <v>2</v>
      </c>
      <c r="J4" s="119">
        <v>3</v>
      </c>
      <c r="K4" s="119">
        <v>4</v>
      </c>
      <c r="L4" s="119">
        <v>5</v>
      </c>
      <c r="M4" s="295"/>
      <c r="N4" s="290"/>
      <c r="O4" s="275"/>
      <c r="P4" s="290"/>
      <c r="Q4" s="119" t="s">
        <v>49</v>
      </c>
      <c r="R4" s="119"/>
      <c r="S4" s="119" t="s">
        <v>57</v>
      </c>
      <c r="T4" s="119"/>
      <c r="U4" s="119" t="s">
        <v>51</v>
      </c>
      <c r="V4" s="119"/>
      <c r="W4" s="119">
        <v>1</v>
      </c>
      <c r="X4" s="119"/>
      <c r="Y4" s="119">
        <v>2</v>
      </c>
      <c r="Z4" s="119"/>
      <c r="AA4" s="119">
        <v>3</v>
      </c>
      <c r="AB4" s="119"/>
      <c r="AC4" s="119">
        <v>4</v>
      </c>
      <c r="AD4" s="119"/>
      <c r="AE4" s="119">
        <v>5</v>
      </c>
      <c r="AF4" s="68"/>
      <c r="AG4" s="68"/>
      <c r="AH4" s="68"/>
      <c r="AI4" s="68"/>
      <c r="AJ4" s="68"/>
      <c r="AK4" s="68"/>
      <c r="AL4" s="68"/>
      <c r="AM4" s="68"/>
      <c r="AN4" s="68"/>
      <c r="AO4" s="68"/>
    </row>
    <row r="5" spans="1:41" ht="12.75" customHeight="1" thickTop="1">
      <c r="A5" s="299" t="s">
        <v>98</v>
      </c>
      <c r="B5" s="26" t="s">
        <v>12</v>
      </c>
      <c r="C5" s="26">
        <v>14</v>
      </c>
      <c r="D5" s="138">
        <v>9</v>
      </c>
      <c r="E5" s="185">
        <v>66.7</v>
      </c>
      <c r="F5" s="185">
        <v>33.3</v>
      </c>
      <c r="G5" s="185">
        <v>0</v>
      </c>
      <c r="H5" s="185">
        <v>25</v>
      </c>
      <c r="I5" s="185">
        <v>0</v>
      </c>
      <c r="J5" s="185">
        <v>0</v>
      </c>
      <c r="K5" s="185">
        <v>25</v>
      </c>
      <c r="L5" s="185">
        <v>50</v>
      </c>
      <c r="M5" s="299" t="s">
        <v>98</v>
      </c>
      <c r="N5" s="26" t="s">
        <v>12</v>
      </c>
      <c r="O5" s="26">
        <v>14</v>
      </c>
      <c r="P5" s="138">
        <v>9</v>
      </c>
      <c r="Q5" s="138">
        <v>66.7</v>
      </c>
      <c r="R5" s="138">
        <f aca="true" t="shared" si="0" ref="R5:R24">Q5*O5/100</f>
        <v>9.338000000000001</v>
      </c>
      <c r="S5" s="138">
        <v>33.3</v>
      </c>
      <c r="T5" s="138">
        <f aca="true" t="shared" si="1" ref="T5:T24">S5*O5/100</f>
        <v>4.661999999999999</v>
      </c>
      <c r="U5" s="138">
        <v>0</v>
      </c>
      <c r="V5" s="138">
        <f aca="true" t="shared" si="2" ref="V5:V24">U5*O5/100</f>
        <v>0</v>
      </c>
      <c r="W5" s="138">
        <v>25</v>
      </c>
      <c r="X5" s="138">
        <f aca="true" t="shared" si="3" ref="X5:X24">W5*O5/100</f>
        <v>3.5</v>
      </c>
      <c r="Y5" s="138">
        <v>0</v>
      </c>
      <c r="Z5" s="138">
        <f aca="true" t="shared" si="4" ref="Z5:Z24">Y5*O5/100</f>
        <v>0</v>
      </c>
      <c r="AA5" s="138">
        <v>0</v>
      </c>
      <c r="AB5" s="138">
        <f aca="true" t="shared" si="5" ref="AB5:AB24">AA5*O5/100</f>
        <v>0</v>
      </c>
      <c r="AC5" s="138">
        <v>25</v>
      </c>
      <c r="AD5" s="138">
        <f aca="true" t="shared" si="6" ref="AD5:AD24">AC5*O5/100</f>
        <v>3.5</v>
      </c>
      <c r="AE5" s="138">
        <v>50</v>
      </c>
      <c r="AF5" s="78">
        <f aca="true" t="shared" si="7" ref="AF5:AF24">AE5*O5/100</f>
        <v>7</v>
      </c>
      <c r="AG5" s="78"/>
      <c r="AH5" s="78"/>
      <c r="AI5" s="78"/>
      <c r="AJ5" s="78"/>
      <c r="AK5" s="78"/>
      <c r="AL5" s="78"/>
      <c r="AM5" s="78"/>
      <c r="AN5" s="78"/>
      <c r="AO5" s="78"/>
    </row>
    <row r="6" spans="1:41" ht="12.75" customHeight="1">
      <c r="A6" s="299"/>
      <c r="B6" s="26" t="s">
        <v>139</v>
      </c>
      <c r="C6" s="26">
        <v>1</v>
      </c>
      <c r="D6" s="138">
        <v>1</v>
      </c>
      <c r="E6" s="185">
        <v>100</v>
      </c>
      <c r="F6" s="185">
        <v>0</v>
      </c>
      <c r="G6" s="185">
        <v>0</v>
      </c>
      <c r="H6" s="198">
        <v>0</v>
      </c>
      <c r="I6" s="198">
        <v>0</v>
      </c>
      <c r="J6" s="198">
        <v>0</v>
      </c>
      <c r="K6" s="198">
        <v>0</v>
      </c>
      <c r="L6" s="198">
        <v>0</v>
      </c>
      <c r="M6" s="299"/>
      <c r="N6" s="26" t="s">
        <v>139</v>
      </c>
      <c r="O6" s="26">
        <v>1</v>
      </c>
      <c r="P6" s="138">
        <v>1</v>
      </c>
      <c r="Q6" s="138">
        <v>100</v>
      </c>
      <c r="R6" s="138">
        <f t="shared" si="0"/>
        <v>1</v>
      </c>
      <c r="S6" s="138">
        <v>0</v>
      </c>
      <c r="T6" s="138">
        <f t="shared" si="1"/>
        <v>0</v>
      </c>
      <c r="U6" s="138">
        <v>0</v>
      </c>
      <c r="V6" s="138">
        <f t="shared" si="2"/>
        <v>0</v>
      </c>
      <c r="W6" s="138">
        <v>0</v>
      </c>
      <c r="X6" s="138">
        <f t="shared" si="3"/>
        <v>0</v>
      </c>
      <c r="Y6" s="138">
        <v>0</v>
      </c>
      <c r="Z6" s="138">
        <f t="shared" si="4"/>
        <v>0</v>
      </c>
      <c r="AA6" s="138">
        <v>0</v>
      </c>
      <c r="AB6" s="138">
        <f t="shared" si="5"/>
        <v>0</v>
      </c>
      <c r="AC6" s="138">
        <v>0</v>
      </c>
      <c r="AD6" s="138">
        <f t="shared" si="6"/>
        <v>0</v>
      </c>
      <c r="AE6" s="138">
        <v>0</v>
      </c>
      <c r="AF6" s="78">
        <f t="shared" si="7"/>
        <v>0</v>
      </c>
      <c r="AG6" s="78"/>
      <c r="AH6" s="78"/>
      <c r="AI6" s="78"/>
      <c r="AJ6" s="78"/>
      <c r="AK6" s="78"/>
      <c r="AL6" s="78"/>
      <c r="AM6" s="78"/>
      <c r="AN6" s="78"/>
      <c r="AO6" s="78"/>
    </row>
    <row r="7" spans="1:41" ht="12.75" customHeight="1">
      <c r="A7" s="297" t="s">
        <v>99</v>
      </c>
      <c r="B7" s="139" t="s">
        <v>12</v>
      </c>
      <c r="C7" s="139">
        <v>6</v>
      </c>
      <c r="D7" s="35">
        <v>6</v>
      </c>
      <c r="E7" s="152">
        <v>50</v>
      </c>
      <c r="F7" s="152">
        <v>50</v>
      </c>
      <c r="G7" s="152">
        <v>0</v>
      </c>
      <c r="H7" s="152">
        <v>0</v>
      </c>
      <c r="I7" s="152">
        <v>0</v>
      </c>
      <c r="J7" s="152">
        <v>0</v>
      </c>
      <c r="K7" s="152">
        <v>0</v>
      </c>
      <c r="L7" s="152">
        <v>0</v>
      </c>
      <c r="M7" s="297" t="s">
        <v>99</v>
      </c>
      <c r="N7" s="139" t="s">
        <v>12</v>
      </c>
      <c r="O7" s="139">
        <v>6</v>
      </c>
      <c r="P7" s="35">
        <v>6</v>
      </c>
      <c r="Q7" s="35">
        <v>50</v>
      </c>
      <c r="R7" s="138">
        <f t="shared" si="0"/>
        <v>3</v>
      </c>
      <c r="S7" s="35">
        <v>50</v>
      </c>
      <c r="T7" s="138">
        <f t="shared" si="1"/>
        <v>3</v>
      </c>
      <c r="U7" s="35">
        <v>0</v>
      </c>
      <c r="V7" s="138">
        <f t="shared" si="2"/>
        <v>0</v>
      </c>
      <c r="W7" s="35">
        <v>0</v>
      </c>
      <c r="X7" s="138">
        <f t="shared" si="3"/>
        <v>0</v>
      </c>
      <c r="Y7" s="35">
        <v>0</v>
      </c>
      <c r="Z7" s="138">
        <f t="shared" si="4"/>
        <v>0</v>
      </c>
      <c r="AA7" s="35">
        <v>0</v>
      </c>
      <c r="AB7" s="138">
        <f t="shared" si="5"/>
        <v>0</v>
      </c>
      <c r="AC7" s="35">
        <v>0</v>
      </c>
      <c r="AD7" s="138">
        <f t="shared" si="6"/>
        <v>0</v>
      </c>
      <c r="AE7" s="35">
        <v>0</v>
      </c>
      <c r="AF7" s="78">
        <f t="shared" si="7"/>
        <v>0</v>
      </c>
      <c r="AG7" s="78"/>
      <c r="AH7" s="78"/>
      <c r="AI7" s="78"/>
      <c r="AJ7" s="78"/>
      <c r="AK7" s="78"/>
      <c r="AL7" s="78"/>
      <c r="AM7" s="78"/>
      <c r="AN7" s="78"/>
      <c r="AO7" s="78"/>
    </row>
    <row r="8" spans="1:41" ht="12.75" customHeight="1">
      <c r="A8" s="298"/>
      <c r="B8" s="140" t="s">
        <v>139</v>
      </c>
      <c r="C8" s="140">
        <v>0</v>
      </c>
      <c r="D8" s="48">
        <v>0</v>
      </c>
      <c r="E8" s="173">
        <v>0</v>
      </c>
      <c r="F8" s="173">
        <v>0</v>
      </c>
      <c r="G8" s="173">
        <v>0</v>
      </c>
      <c r="H8" s="173">
        <v>0</v>
      </c>
      <c r="I8" s="173">
        <v>0</v>
      </c>
      <c r="J8" s="173">
        <v>0</v>
      </c>
      <c r="K8" s="173">
        <v>0</v>
      </c>
      <c r="L8" s="173">
        <v>0</v>
      </c>
      <c r="M8" s="298"/>
      <c r="N8" s="140" t="s">
        <v>139</v>
      </c>
      <c r="O8" s="140">
        <v>0</v>
      </c>
      <c r="P8" s="48">
        <v>0</v>
      </c>
      <c r="Q8" s="48">
        <v>0</v>
      </c>
      <c r="R8" s="138">
        <f t="shared" si="0"/>
        <v>0</v>
      </c>
      <c r="S8" s="48">
        <v>0</v>
      </c>
      <c r="T8" s="138">
        <f t="shared" si="1"/>
        <v>0</v>
      </c>
      <c r="U8" s="48">
        <v>0</v>
      </c>
      <c r="V8" s="138">
        <f t="shared" si="2"/>
        <v>0</v>
      </c>
      <c r="W8" s="48">
        <v>0</v>
      </c>
      <c r="X8" s="138">
        <f t="shared" si="3"/>
        <v>0</v>
      </c>
      <c r="Y8" s="48">
        <v>0</v>
      </c>
      <c r="Z8" s="138">
        <f t="shared" si="4"/>
        <v>0</v>
      </c>
      <c r="AA8" s="48">
        <v>0</v>
      </c>
      <c r="AB8" s="138">
        <f t="shared" si="5"/>
        <v>0</v>
      </c>
      <c r="AC8" s="48">
        <v>0</v>
      </c>
      <c r="AD8" s="138">
        <f t="shared" si="6"/>
        <v>0</v>
      </c>
      <c r="AE8" s="48">
        <v>0</v>
      </c>
      <c r="AF8" s="78">
        <f t="shared" si="7"/>
        <v>0</v>
      </c>
      <c r="AG8" s="50"/>
      <c r="AH8" s="78"/>
      <c r="AI8" s="50"/>
      <c r="AJ8" s="78"/>
      <c r="AK8" s="50"/>
      <c r="AL8" s="78"/>
      <c r="AM8" s="50"/>
      <c r="AN8" s="78"/>
      <c r="AO8" s="50"/>
    </row>
    <row r="9" spans="1:41" ht="12.75" customHeight="1">
      <c r="A9" s="310" t="s">
        <v>100</v>
      </c>
      <c r="B9" s="26" t="s">
        <v>12</v>
      </c>
      <c r="C9" s="26">
        <v>7</v>
      </c>
      <c r="D9" s="138">
        <v>1</v>
      </c>
      <c r="E9" s="185">
        <v>25</v>
      </c>
      <c r="F9" s="185">
        <v>25</v>
      </c>
      <c r="G9" s="185">
        <v>50</v>
      </c>
      <c r="H9" s="185">
        <v>80</v>
      </c>
      <c r="I9" s="185">
        <v>0</v>
      </c>
      <c r="J9" s="185">
        <v>0</v>
      </c>
      <c r="K9" s="185">
        <v>20</v>
      </c>
      <c r="L9" s="185">
        <v>0</v>
      </c>
      <c r="M9" s="310" t="s">
        <v>100</v>
      </c>
      <c r="N9" s="26" t="s">
        <v>12</v>
      </c>
      <c r="O9" s="26">
        <v>7</v>
      </c>
      <c r="P9" s="138">
        <v>1</v>
      </c>
      <c r="Q9" s="138">
        <v>25</v>
      </c>
      <c r="R9" s="138">
        <f t="shared" si="0"/>
        <v>1.75</v>
      </c>
      <c r="S9" s="138">
        <v>25</v>
      </c>
      <c r="T9" s="138">
        <f t="shared" si="1"/>
        <v>1.75</v>
      </c>
      <c r="U9" s="138">
        <v>50</v>
      </c>
      <c r="V9" s="138">
        <f t="shared" si="2"/>
        <v>3.5</v>
      </c>
      <c r="W9" s="138">
        <v>80</v>
      </c>
      <c r="X9" s="138">
        <f t="shared" si="3"/>
        <v>5.6</v>
      </c>
      <c r="Y9" s="138">
        <v>0</v>
      </c>
      <c r="Z9" s="138">
        <f t="shared" si="4"/>
        <v>0</v>
      </c>
      <c r="AA9" s="138">
        <v>0</v>
      </c>
      <c r="AB9" s="138">
        <f t="shared" si="5"/>
        <v>0</v>
      </c>
      <c r="AC9" s="138">
        <v>20</v>
      </c>
      <c r="AD9" s="138">
        <f t="shared" si="6"/>
        <v>1.4</v>
      </c>
      <c r="AE9" s="138">
        <v>0</v>
      </c>
      <c r="AF9" s="78">
        <f t="shared" si="7"/>
        <v>0</v>
      </c>
      <c r="AG9" s="78"/>
      <c r="AH9" s="78"/>
      <c r="AI9" s="78"/>
      <c r="AJ9" s="78"/>
      <c r="AK9" s="78"/>
      <c r="AL9" s="78"/>
      <c r="AM9" s="78"/>
      <c r="AN9" s="78"/>
      <c r="AO9" s="78"/>
    </row>
    <row r="10" spans="1:41" ht="12.75" customHeight="1">
      <c r="A10" s="311"/>
      <c r="B10" s="26" t="s">
        <v>139</v>
      </c>
      <c r="C10" s="26">
        <v>1</v>
      </c>
      <c r="D10" s="12">
        <v>0</v>
      </c>
      <c r="E10" s="115">
        <v>0</v>
      </c>
      <c r="F10" s="115">
        <v>0</v>
      </c>
      <c r="G10" s="115">
        <v>0</v>
      </c>
      <c r="H10" s="115">
        <v>100</v>
      </c>
      <c r="I10" s="115">
        <v>0</v>
      </c>
      <c r="J10" s="115">
        <v>0</v>
      </c>
      <c r="K10" s="115">
        <v>0</v>
      </c>
      <c r="L10" s="115">
        <v>0</v>
      </c>
      <c r="M10" s="311"/>
      <c r="N10" s="26" t="s">
        <v>139</v>
      </c>
      <c r="O10" s="26">
        <v>1</v>
      </c>
      <c r="P10" s="12">
        <v>0</v>
      </c>
      <c r="Q10" s="12">
        <v>0</v>
      </c>
      <c r="R10" s="138">
        <f t="shared" si="0"/>
        <v>0</v>
      </c>
      <c r="S10" s="12">
        <v>0</v>
      </c>
      <c r="T10" s="138">
        <f t="shared" si="1"/>
        <v>0</v>
      </c>
      <c r="U10" s="12">
        <v>0</v>
      </c>
      <c r="V10" s="138">
        <f t="shared" si="2"/>
        <v>0</v>
      </c>
      <c r="W10" s="12">
        <v>100</v>
      </c>
      <c r="X10" s="138">
        <f t="shared" si="3"/>
        <v>1</v>
      </c>
      <c r="Y10" s="12">
        <v>0</v>
      </c>
      <c r="Z10" s="138">
        <f t="shared" si="4"/>
        <v>0</v>
      </c>
      <c r="AA10" s="12">
        <v>0</v>
      </c>
      <c r="AB10" s="138">
        <f t="shared" si="5"/>
        <v>0</v>
      </c>
      <c r="AC10" s="12">
        <v>0</v>
      </c>
      <c r="AD10" s="138">
        <f t="shared" si="6"/>
        <v>0</v>
      </c>
      <c r="AE10" s="12">
        <v>0</v>
      </c>
      <c r="AF10" s="78">
        <f t="shared" si="7"/>
        <v>0</v>
      </c>
      <c r="AG10" s="50"/>
      <c r="AH10" s="78"/>
      <c r="AI10" s="50"/>
      <c r="AJ10" s="78"/>
      <c r="AK10" s="50"/>
      <c r="AL10" s="78"/>
      <c r="AM10" s="50"/>
      <c r="AN10" s="78"/>
      <c r="AO10" s="50"/>
    </row>
    <row r="11" spans="1:41" ht="12.75" customHeight="1">
      <c r="A11" s="297" t="s">
        <v>147</v>
      </c>
      <c r="B11" s="139" t="s">
        <v>12</v>
      </c>
      <c r="C11" s="139">
        <v>12</v>
      </c>
      <c r="D11" s="35">
        <v>4</v>
      </c>
      <c r="E11" s="152">
        <v>28.6</v>
      </c>
      <c r="F11" s="152">
        <v>28.6</v>
      </c>
      <c r="G11" s="152">
        <v>42.9</v>
      </c>
      <c r="H11" s="152">
        <v>40</v>
      </c>
      <c r="I11" s="152">
        <v>20</v>
      </c>
      <c r="J11" s="152">
        <v>0</v>
      </c>
      <c r="K11" s="152">
        <v>20</v>
      </c>
      <c r="L11" s="152">
        <v>20</v>
      </c>
      <c r="M11" s="297" t="s">
        <v>147</v>
      </c>
      <c r="N11" s="139" t="s">
        <v>12</v>
      </c>
      <c r="O11" s="139">
        <v>12</v>
      </c>
      <c r="P11" s="35">
        <v>4</v>
      </c>
      <c r="Q11" s="35">
        <v>28.6</v>
      </c>
      <c r="R11" s="138">
        <f t="shared" si="0"/>
        <v>3.4320000000000004</v>
      </c>
      <c r="S11" s="35">
        <v>28.6</v>
      </c>
      <c r="T11" s="138">
        <f t="shared" si="1"/>
        <v>3.4320000000000004</v>
      </c>
      <c r="U11" s="35">
        <v>42.9</v>
      </c>
      <c r="V11" s="138">
        <f t="shared" si="2"/>
        <v>5.148</v>
      </c>
      <c r="W11" s="35">
        <v>40</v>
      </c>
      <c r="X11" s="138">
        <f t="shared" si="3"/>
        <v>4.8</v>
      </c>
      <c r="Y11" s="35">
        <v>20</v>
      </c>
      <c r="Z11" s="138">
        <f t="shared" si="4"/>
        <v>2.4</v>
      </c>
      <c r="AA11" s="35">
        <v>0</v>
      </c>
      <c r="AB11" s="138">
        <f t="shared" si="5"/>
        <v>0</v>
      </c>
      <c r="AC11" s="35">
        <v>20</v>
      </c>
      <c r="AD11" s="138">
        <f t="shared" si="6"/>
        <v>2.4</v>
      </c>
      <c r="AE11" s="35">
        <v>20</v>
      </c>
      <c r="AF11" s="78">
        <f t="shared" si="7"/>
        <v>2.4</v>
      </c>
      <c r="AG11" s="78"/>
      <c r="AH11" s="78"/>
      <c r="AI11" s="78"/>
      <c r="AJ11" s="78"/>
      <c r="AK11" s="78"/>
      <c r="AL11" s="78"/>
      <c r="AM11" s="78"/>
      <c r="AN11" s="78"/>
      <c r="AO11" s="78"/>
    </row>
    <row r="12" spans="1:41" ht="12.75" customHeight="1">
      <c r="A12" s="298"/>
      <c r="B12" s="140" t="s">
        <v>139</v>
      </c>
      <c r="C12" s="140">
        <v>1</v>
      </c>
      <c r="D12" s="36">
        <v>1</v>
      </c>
      <c r="E12" s="153">
        <v>0</v>
      </c>
      <c r="F12" s="153">
        <v>100</v>
      </c>
      <c r="G12" s="153">
        <v>0</v>
      </c>
      <c r="H12" s="153">
        <v>0</v>
      </c>
      <c r="I12" s="153">
        <v>0</v>
      </c>
      <c r="J12" s="153">
        <v>0</v>
      </c>
      <c r="K12" s="153">
        <v>0</v>
      </c>
      <c r="L12" s="153">
        <v>0</v>
      </c>
      <c r="M12" s="298"/>
      <c r="N12" s="140" t="s">
        <v>139</v>
      </c>
      <c r="O12" s="140">
        <v>1</v>
      </c>
      <c r="P12" s="36">
        <v>1</v>
      </c>
      <c r="Q12" s="36">
        <v>0</v>
      </c>
      <c r="R12" s="138">
        <f t="shared" si="0"/>
        <v>0</v>
      </c>
      <c r="S12" s="36">
        <v>100</v>
      </c>
      <c r="T12" s="138">
        <f t="shared" si="1"/>
        <v>1</v>
      </c>
      <c r="U12" s="36">
        <v>0</v>
      </c>
      <c r="V12" s="138">
        <f t="shared" si="2"/>
        <v>0</v>
      </c>
      <c r="W12" s="36">
        <v>0</v>
      </c>
      <c r="X12" s="138">
        <f t="shared" si="3"/>
        <v>0</v>
      </c>
      <c r="Y12" s="36">
        <v>0</v>
      </c>
      <c r="Z12" s="138">
        <f t="shared" si="4"/>
        <v>0</v>
      </c>
      <c r="AA12" s="36">
        <v>0</v>
      </c>
      <c r="AB12" s="138">
        <f t="shared" si="5"/>
        <v>0</v>
      </c>
      <c r="AC12" s="36">
        <v>0</v>
      </c>
      <c r="AD12" s="138">
        <f t="shared" si="6"/>
        <v>0</v>
      </c>
      <c r="AE12" s="36">
        <v>0</v>
      </c>
      <c r="AF12" s="78">
        <f t="shared" si="7"/>
        <v>0</v>
      </c>
      <c r="AG12" s="78"/>
      <c r="AH12" s="78"/>
      <c r="AI12" s="78"/>
      <c r="AJ12" s="78"/>
      <c r="AK12" s="78"/>
      <c r="AL12" s="78"/>
      <c r="AM12" s="78"/>
      <c r="AN12" s="78"/>
      <c r="AO12" s="78"/>
    </row>
    <row r="13" spans="1:41" ht="12.75" customHeight="1">
      <c r="A13" s="310" t="s">
        <v>102</v>
      </c>
      <c r="B13" s="26" t="s">
        <v>12</v>
      </c>
      <c r="C13" s="26">
        <v>32</v>
      </c>
      <c r="D13" s="138">
        <v>28</v>
      </c>
      <c r="E13" s="185">
        <v>65.6</v>
      </c>
      <c r="F13" s="185">
        <v>31.3</v>
      </c>
      <c r="G13" s="185">
        <v>3.1</v>
      </c>
      <c r="H13" s="185">
        <v>50</v>
      </c>
      <c r="I13" s="185">
        <v>50</v>
      </c>
      <c r="J13" s="185">
        <v>0</v>
      </c>
      <c r="K13" s="185">
        <v>0</v>
      </c>
      <c r="L13" s="185">
        <v>0</v>
      </c>
      <c r="M13" s="310" t="s">
        <v>102</v>
      </c>
      <c r="N13" s="26" t="s">
        <v>12</v>
      </c>
      <c r="O13" s="26">
        <v>32</v>
      </c>
      <c r="P13" s="138">
        <v>28</v>
      </c>
      <c r="Q13" s="138">
        <v>65.6</v>
      </c>
      <c r="R13" s="138">
        <f t="shared" si="0"/>
        <v>20.991999999999997</v>
      </c>
      <c r="S13" s="138">
        <v>31.3</v>
      </c>
      <c r="T13" s="138">
        <f t="shared" si="1"/>
        <v>10.016</v>
      </c>
      <c r="U13" s="138">
        <v>3.1</v>
      </c>
      <c r="V13" s="138">
        <f t="shared" si="2"/>
        <v>0.992</v>
      </c>
      <c r="W13" s="138">
        <v>50</v>
      </c>
      <c r="X13" s="138">
        <f t="shared" si="3"/>
        <v>16</v>
      </c>
      <c r="Y13" s="138">
        <v>50</v>
      </c>
      <c r="Z13" s="138">
        <f t="shared" si="4"/>
        <v>16</v>
      </c>
      <c r="AA13" s="138">
        <v>0</v>
      </c>
      <c r="AB13" s="138">
        <f t="shared" si="5"/>
        <v>0</v>
      </c>
      <c r="AC13" s="138">
        <v>0</v>
      </c>
      <c r="AD13" s="138">
        <f t="shared" si="6"/>
        <v>0</v>
      </c>
      <c r="AE13" s="138">
        <v>0</v>
      </c>
      <c r="AF13" s="78">
        <f t="shared" si="7"/>
        <v>0</v>
      </c>
      <c r="AG13" s="78"/>
      <c r="AH13" s="78"/>
      <c r="AI13" s="78"/>
      <c r="AJ13" s="78"/>
      <c r="AK13" s="78"/>
      <c r="AL13" s="78"/>
      <c r="AM13" s="78"/>
      <c r="AN13" s="78"/>
      <c r="AO13" s="78"/>
    </row>
    <row r="14" spans="1:41" ht="12.75" customHeight="1">
      <c r="A14" s="311"/>
      <c r="B14" s="26" t="s">
        <v>139</v>
      </c>
      <c r="C14" s="26">
        <v>2</v>
      </c>
      <c r="D14" s="138">
        <v>1</v>
      </c>
      <c r="E14" s="185">
        <v>0</v>
      </c>
      <c r="F14" s="185">
        <v>100</v>
      </c>
      <c r="G14" s="185">
        <v>0</v>
      </c>
      <c r="H14" s="185">
        <v>0</v>
      </c>
      <c r="I14" s="185">
        <v>0</v>
      </c>
      <c r="J14" s="185">
        <v>0</v>
      </c>
      <c r="K14" s="185">
        <v>100</v>
      </c>
      <c r="L14" s="185">
        <v>0</v>
      </c>
      <c r="M14" s="311"/>
      <c r="N14" s="26" t="s">
        <v>139</v>
      </c>
      <c r="O14" s="26">
        <v>2</v>
      </c>
      <c r="P14" s="138">
        <v>1</v>
      </c>
      <c r="Q14" s="138">
        <v>0</v>
      </c>
      <c r="R14" s="138">
        <f t="shared" si="0"/>
        <v>0</v>
      </c>
      <c r="S14" s="138">
        <v>100</v>
      </c>
      <c r="T14" s="138">
        <f t="shared" si="1"/>
        <v>2</v>
      </c>
      <c r="U14" s="138">
        <v>0</v>
      </c>
      <c r="V14" s="138">
        <f t="shared" si="2"/>
        <v>0</v>
      </c>
      <c r="W14" s="138">
        <v>0</v>
      </c>
      <c r="X14" s="138">
        <f t="shared" si="3"/>
        <v>0</v>
      </c>
      <c r="Y14" s="138">
        <v>0</v>
      </c>
      <c r="Z14" s="138">
        <f t="shared" si="4"/>
        <v>0</v>
      </c>
      <c r="AA14" s="138">
        <v>0</v>
      </c>
      <c r="AB14" s="138">
        <f t="shared" si="5"/>
        <v>0</v>
      </c>
      <c r="AC14" s="138">
        <v>100</v>
      </c>
      <c r="AD14" s="138">
        <f t="shared" si="6"/>
        <v>2</v>
      </c>
      <c r="AE14" s="138">
        <v>0</v>
      </c>
      <c r="AF14" s="78">
        <f t="shared" si="7"/>
        <v>0</v>
      </c>
      <c r="AG14" s="78"/>
      <c r="AH14" s="78"/>
      <c r="AI14" s="78"/>
      <c r="AJ14" s="78"/>
      <c r="AK14" s="78"/>
      <c r="AL14" s="78"/>
      <c r="AM14" s="78"/>
      <c r="AN14" s="78"/>
      <c r="AO14" s="78"/>
    </row>
    <row r="15" spans="1:41" ht="12.75" customHeight="1">
      <c r="A15" s="297" t="s">
        <v>103</v>
      </c>
      <c r="B15" s="139" t="s">
        <v>12</v>
      </c>
      <c r="C15" s="139">
        <v>8</v>
      </c>
      <c r="D15" s="35">
        <v>6</v>
      </c>
      <c r="E15" s="152">
        <v>37.5</v>
      </c>
      <c r="F15" s="152">
        <v>62.5</v>
      </c>
      <c r="G15" s="152">
        <v>0</v>
      </c>
      <c r="H15" s="152">
        <v>0</v>
      </c>
      <c r="I15" s="152">
        <v>0</v>
      </c>
      <c r="J15" s="152">
        <v>0</v>
      </c>
      <c r="K15" s="152">
        <v>0</v>
      </c>
      <c r="L15" s="152">
        <v>0</v>
      </c>
      <c r="M15" s="297" t="s">
        <v>103</v>
      </c>
      <c r="N15" s="139" t="s">
        <v>12</v>
      </c>
      <c r="O15" s="139">
        <v>8</v>
      </c>
      <c r="P15" s="35">
        <v>6</v>
      </c>
      <c r="Q15" s="35">
        <v>37.5</v>
      </c>
      <c r="R15" s="138">
        <f t="shared" si="0"/>
        <v>3</v>
      </c>
      <c r="S15" s="35">
        <v>62.5</v>
      </c>
      <c r="T15" s="138">
        <f t="shared" si="1"/>
        <v>5</v>
      </c>
      <c r="U15" s="35">
        <v>0</v>
      </c>
      <c r="V15" s="138">
        <f t="shared" si="2"/>
        <v>0</v>
      </c>
      <c r="W15" s="192">
        <v>0</v>
      </c>
      <c r="X15" s="138">
        <f t="shared" si="3"/>
        <v>0</v>
      </c>
      <c r="Y15" s="192">
        <v>0</v>
      </c>
      <c r="Z15" s="138">
        <f t="shared" si="4"/>
        <v>0</v>
      </c>
      <c r="AA15" s="192">
        <v>0</v>
      </c>
      <c r="AB15" s="138">
        <f t="shared" si="5"/>
        <v>0</v>
      </c>
      <c r="AC15" s="192">
        <v>0</v>
      </c>
      <c r="AD15" s="138">
        <f t="shared" si="6"/>
        <v>0</v>
      </c>
      <c r="AE15" s="192">
        <v>0</v>
      </c>
      <c r="AF15" s="78">
        <f t="shared" si="7"/>
        <v>0</v>
      </c>
      <c r="AG15" s="78"/>
      <c r="AH15" s="78"/>
      <c r="AI15" s="78"/>
      <c r="AJ15" s="78"/>
      <c r="AK15" s="78"/>
      <c r="AL15" s="78"/>
      <c r="AM15" s="78"/>
      <c r="AN15" s="78"/>
      <c r="AO15" s="78"/>
    </row>
    <row r="16" spans="1:41" ht="12.75" customHeight="1">
      <c r="A16" s="298"/>
      <c r="B16" s="140" t="s">
        <v>139</v>
      </c>
      <c r="C16" s="140">
        <v>0</v>
      </c>
      <c r="D16" s="48">
        <v>0</v>
      </c>
      <c r="E16" s="173">
        <v>0</v>
      </c>
      <c r="F16" s="173">
        <v>0</v>
      </c>
      <c r="G16" s="173">
        <v>0</v>
      </c>
      <c r="H16" s="173">
        <v>0</v>
      </c>
      <c r="I16" s="173">
        <v>0</v>
      </c>
      <c r="J16" s="173">
        <v>0</v>
      </c>
      <c r="K16" s="173">
        <v>0</v>
      </c>
      <c r="L16" s="173">
        <v>0</v>
      </c>
      <c r="M16" s="298"/>
      <c r="N16" s="140" t="s">
        <v>139</v>
      </c>
      <c r="O16" s="140">
        <v>0</v>
      </c>
      <c r="P16" s="48">
        <v>0</v>
      </c>
      <c r="Q16" s="48">
        <v>0</v>
      </c>
      <c r="R16" s="138">
        <f t="shared" si="0"/>
        <v>0</v>
      </c>
      <c r="S16" s="48">
        <v>0</v>
      </c>
      <c r="T16" s="138">
        <f t="shared" si="1"/>
        <v>0</v>
      </c>
      <c r="U16" s="48">
        <v>0</v>
      </c>
      <c r="V16" s="138">
        <f t="shared" si="2"/>
        <v>0</v>
      </c>
      <c r="W16" s="48">
        <v>0</v>
      </c>
      <c r="X16" s="138">
        <f t="shared" si="3"/>
        <v>0</v>
      </c>
      <c r="Y16" s="48">
        <v>0</v>
      </c>
      <c r="Z16" s="138">
        <f t="shared" si="4"/>
        <v>0</v>
      </c>
      <c r="AA16" s="48">
        <v>0</v>
      </c>
      <c r="AB16" s="138">
        <f t="shared" si="5"/>
        <v>0</v>
      </c>
      <c r="AC16" s="48">
        <v>0</v>
      </c>
      <c r="AD16" s="138">
        <f t="shared" si="6"/>
        <v>0</v>
      </c>
      <c r="AE16" s="48">
        <v>0</v>
      </c>
      <c r="AF16" s="78">
        <f t="shared" si="7"/>
        <v>0</v>
      </c>
      <c r="AG16" s="50"/>
      <c r="AH16" s="78"/>
      <c r="AI16" s="50"/>
      <c r="AJ16" s="78"/>
      <c r="AK16" s="50"/>
      <c r="AL16" s="78"/>
      <c r="AM16" s="50"/>
      <c r="AN16" s="78"/>
      <c r="AO16" s="50"/>
    </row>
    <row r="17" spans="1:41" ht="12.75" customHeight="1">
      <c r="A17" s="310" t="s">
        <v>104</v>
      </c>
      <c r="B17" s="26" t="s">
        <v>12</v>
      </c>
      <c r="C17" s="26">
        <v>5</v>
      </c>
      <c r="D17" s="138">
        <v>1</v>
      </c>
      <c r="E17" s="185">
        <v>80</v>
      </c>
      <c r="F17" s="185">
        <v>0</v>
      </c>
      <c r="G17" s="185">
        <v>20</v>
      </c>
      <c r="H17" s="198">
        <v>0</v>
      </c>
      <c r="I17" s="198">
        <v>0</v>
      </c>
      <c r="J17" s="198">
        <v>0</v>
      </c>
      <c r="K17" s="198">
        <v>0</v>
      </c>
      <c r="L17" s="198">
        <v>0</v>
      </c>
      <c r="M17" s="310" t="s">
        <v>104</v>
      </c>
      <c r="N17" s="26" t="s">
        <v>12</v>
      </c>
      <c r="O17" s="26">
        <v>5</v>
      </c>
      <c r="P17" s="138">
        <v>1</v>
      </c>
      <c r="Q17" s="138">
        <v>80</v>
      </c>
      <c r="R17" s="138">
        <f t="shared" si="0"/>
        <v>4</v>
      </c>
      <c r="S17" s="138">
        <v>0</v>
      </c>
      <c r="T17" s="138">
        <f t="shared" si="1"/>
        <v>0</v>
      </c>
      <c r="U17" s="138">
        <v>20</v>
      </c>
      <c r="V17" s="138">
        <f t="shared" si="2"/>
        <v>1</v>
      </c>
      <c r="W17" s="193">
        <v>0</v>
      </c>
      <c r="X17" s="138">
        <f t="shared" si="3"/>
        <v>0</v>
      </c>
      <c r="Y17" s="193">
        <v>0</v>
      </c>
      <c r="Z17" s="138">
        <f t="shared" si="4"/>
        <v>0</v>
      </c>
      <c r="AA17" s="193">
        <v>0</v>
      </c>
      <c r="AB17" s="138">
        <f t="shared" si="5"/>
        <v>0</v>
      </c>
      <c r="AC17" s="193">
        <v>0</v>
      </c>
      <c r="AD17" s="138">
        <f t="shared" si="6"/>
        <v>0</v>
      </c>
      <c r="AE17" s="193">
        <v>0</v>
      </c>
      <c r="AF17" s="78">
        <f t="shared" si="7"/>
        <v>0</v>
      </c>
      <c r="AG17" s="78"/>
      <c r="AH17" s="78"/>
      <c r="AI17" s="78"/>
      <c r="AJ17" s="78"/>
      <c r="AK17" s="78"/>
      <c r="AL17" s="78"/>
      <c r="AM17" s="78"/>
      <c r="AN17" s="78"/>
      <c r="AO17" s="78"/>
    </row>
    <row r="18" spans="1:41" ht="12.75" customHeight="1">
      <c r="A18" s="311"/>
      <c r="B18" s="26" t="s">
        <v>139</v>
      </c>
      <c r="C18" s="26">
        <v>0</v>
      </c>
      <c r="D18" s="12">
        <v>0</v>
      </c>
      <c r="E18" s="115">
        <v>0</v>
      </c>
      <c r="F18" s="115">
        <v>0</v>
      </c>
      <c r="G18" s="115">
        <v>0</v>
      </c>
      <c r="H18" s="176">
        <v>0</v>
      </c>
      <c r="I18" s="176">
        <v>0</v>
      </c>
      <c r="J18" s="176">
        <v>0</v>
      </c>
      <c r="K18" s="176">
        <v>0</v>
      </c>
      <c r="L18" s="176">
        <v>0</v>
      </c>
      <c r="M18" s="311"/>
      <c r="N18" s="26" t="s">
        <v>139</v>
      </c>
      <c r="O18" s="26">
        <v>0</v>
      </c>
      <c r="P18" s="12">
        <v>0</v>
      </c>
      <c r="Q18" s="12">
        <v>0</v>
      </c>
      <c r="R18" s="138">
        <f t="shared" si="0"/>
        <v>0</v>
      </c>
      <c r="S18" s="12">
        <v>0</v>
      </c>
      <c r="T18" s="138">
        <f t="shared" si="1"/>
        <v>0</v>
      </c>
      <c r="U18" s="12">
        <v>0</v>
      </c>
      <c r="V18" s="138">
        <f t="shared" si="2"/>
        <v>0</v>
      </c>
      <c r="W18" s="12">
        <v>0</v>
      </c>
      <c r="X18" s="138">
        <f t="shared" si="3"/>
        <v>0</v>
      </c>
      <c r="Y18" s="12">
        <v>0</v>
      </c>
      <c r="Z18" s="138">
        <f t="shared" si="4"/>
        <v>0</v>
      </c>
      <c r="AA18" s="12">
        <v>0</v>
      </c>
      <c r="AB18" s="138">
        <f t="shared" si="5"/>
        <v>0</v>
      </c>
      <c r="AC18" s="12">
        <v>0</v>
      </c>
      <c r="AD18" s="138">
        <f t="shared" si="6"/>
        <v>0</v>
      </c>
      <c r="AE18" s="12">
        <v>0</v>
      </c>
      <c r="AF18" s="78">
        <f t="shared" si="7"/>
        <v>0</v>
      </c>
      <c r="AG18" s="50"/>
      <c r="AH18" s="78"/>
      <c r="AI18" s="50"/>
      <c r="AJ18" s="78"/>
      <c r="AK18" s="50"/>
      <c r="AL18" s="78"/>
      <c r="AM18" s="50"/>
      <c r="AN18" s="78"/>
      <c r="AO18" s="50"/>
    </row>
    <row r="19" spans="1:41" ht="12.75" customHeight="1">
      <c r="A19" s="297" t="s">
        <v>105</v>
      </c>
      <c r="B19" s="139" t="s">
        <v>12</v>
      </c>
      <c r="C19" s="139">
        <v>9</v>
      </c>
      <c r="D19" s="35">
        <v>0</v>
      </c>
      <c r="E19" s="152">
        <v>40</v>
      </c>
      <c r="F19" s="152">
        <v>40</v>
      </c>
      <c r="G19" s="152">
        <v>20</v>
      </c>
      <c r="H19" s="152">
        <v>100</v>
      </c>
      <c r="I19" s="152">
        <v>0</v>
      </c>
      <c r="J19" s="152">
        <v>0</v>
      </c>
      <c r="K19" s="152">
        <v>0</v>
      </c>
      <c r="L19" s="152">
        <v>0</v>
      </c>
      <c r="M19" s="297" t="s">
        <v>105</v>
      </c>
      <c r="N19" s="139" t="s">
        <v>12</v>
      </c>
      <c r="O19" s="139">
        <v>9</v>
      </c>
      <c r="P19" s="35">
        <v>0</v>
      </c>
      <c r="Q19" s="35">
        <v>40</v>
      </c>
      <c r="R19" s="138">
        <f t="shared" si="0"/>
        <v>3.6</v>
      </c>
      <c r="S19" s="35">
        <v>40</v>
      </c>
      <c r="T19" s="138">
        <f t="shared" si="1"/>
        <v>3.6</v>
      </c>
      <c r="U19" s="35">
        <v>20</v>
      </c>
      <c r="V19" s="138">
        <f t="shared" si="2"/>
        <v>1.8</v>
      </c>
      <c r="W19" s="35">
        <v>100</v>
      </c>
      <c r="X19" s="138">
        <f t="shared" si="3"/>
        <v>9</v>
      </c>
      <c r="Y19" s="35">
        <v>0</v>
      </c>
      <c r="Z19" s="138">
        <f t="shared" si="4"/>
        <v>0</v>
      </c>
      <c r="AA19" s="35">
        <v>0</v>
      </c>
      <c r="AB19" s="138">
        <f t="shared" si="5"/>
        <v>0</v>
      </c>
      <c r="AC19" s="35">
        <v>0</v>
      </c>
      <c r="AD19" s="138">
        <f t="shared" si="6"/>
        <v>0</v>
      </c>
      <c r="AE19" s="35">
        <v>0</v>
      </c>
      <c r="AF19" s="78">
        <f t="shared" si="7"/>
        <v>0</v>
      </c>
      <c r="AG19" s="78"/>
      <c r="AH19" s="78"/>
      <c r="AI19" s="78"/>
      <c r="AJ19" s="78"/>
      <c r="AK19" s="78"/>
      <c r="AL19" s="78"/>
      <c r="AM19" s="78"/>
      <c r="AN19" s="78"/>
      <c r="AO19" s="78"/>
    </row>
    <row r="20" spans="1:41" ht="12.75" customHeight="1">
      <c r="A20" s="298"/>
      <c r="B20" s="140" t="s">
        <v>139</v>
      </c>
      <c r="C20" s="140">
        <v>0</v>
      </c>
      <c r="D20" s="48">
        <v>0</v>
      </c>
      <c r="E20" s="173">
        <v>0</v>
      </c>
      <c r="F20" s="173">
        <v>0</v>
      </c>
      <c r="G20" s="173">
        <v>0</v>
      </c>
      <c r="H20" s="173">
        <v>0</v>
      </c>
      <c r="I20" s="173">
        <v>0</v>
      </c>
      <c r="J20" s="173">
        <v>0</v>
      </c>
      <c r="K20" s="173">
        <v>0</v>
      </c>
      <c r="L20" s="173">
        <v>0</v>
      </c>
      <c r="M20" s="298"/>
      <c r="N20" s="140" t="s">
        <v>139</v>
      </c>
      <c r="O20" s="140">
        <v>0</v>
      </c>
      <c r="P20" s="48">
        <v>0</v>
      </c>
      <c r="Q20" s="48">
        <v>0</v>
      </c>
      <c r="R20" s="138">
        <f t="shared" si="0"/>
        <v>0</v>
      </c>
      <c r="S20" s="48">
        <v>0</v>
      </c>
      <c r="T20" s="138">
        <f t="shared" si="1"/>
        <v>0</v>
      </c>
      <c r="U20" s="48">
        <v>0</v>
      </c>
      <c r="V20" s="138">
        <f t="shared" si="2"/>
        <v>0</v>
      </c>
      <c r="W20" s="48">
        <v>0</v>
      </c>
      <c r="X20" s="138">
        <f t="shared" si="3"/>
        <v>0</v>
      </c>
      <c r="Y20" s="48">
        <v>0</v>
      </c>
      <c r="Z20" s="138">
        <f t="shared" si="4"/>
        <v>0</v>
      </c>
      <c r="AA20" s="48">
        <v>0</v>
      </c>
      <c r="AB20" s="138">
        <f t="shared" si="5"/>
        <v>0</v>
      </c>
      <c r="AC20" s="48">
        <v>0</v>
      </c>
      <c r="AD20" s="138">
        <f t="shared" si="6"/>
        <v>0</v>
      </c>
      <c r="AE20" s="48">
        <v>0</v>
      </c>
      <c r="AF20" s="78">
        <f t="shared" si="7"/>
        <v>0</v>
      </c>
      <c r="AG20" s="50"/>
      <c r="AH20" s="78"/>
      <c r="AI20" s="50"/>
      <c r="AJ20" s="78"/>
      <c r="AK20" s="50"/>
      <c r="AL20" s="78"/>
      <c r="AM20" s="50"/>
      <c r="AN20" s="78"/>
      <c r="AO20" s="50"/>
    </row>
    <row r="21" spans="1:41" ht="12.75" customHeight="1">
      <c r="A21" s="310" t="s">
        <v>106</v>
      </c>
      <c r="B21" s="26" t="s">
        <v>12</v>
      </c>
      <c r="C21" s="26">
        <v>9</v>
      </c>
      <c r="D21" s="138">
        <v>7</v>
      </c>
      <c r="E21" s="185">
        <v>37.5</v>
      </c>
      <c r="F21" s="185">
        <v>37.5</v>
      </c>
      <c r="G21" s="185">
        <v>25</v>
      </c>
      <c r="H21" s="185">
        <v>0</v>
      </c>
      <c r="I21" s="185">
        <v>0</v>
      </c>
      <c r="J21" s="185">
        <v>0</v>
      </c>
      <c r="K21" s="185">
        <v>0</v>
      </c>
      <c r="L21" s="185">
        <v>100</v>
      </c>
      <c r="M21" s="310" t="s">
        <v>106</v>
      </c>
      <c r="N21" s="26" t="s">
        <v>12</v>
      </c>
      <c r="O21" s="26">
        <v>9</v>
      </c>
      <c r="P21" s="138">
        <v>7</v>
      </c>
      <c r="Q21" s="138">
        <v>37.5</v>
      </c>
      <c r="R21" s="138">
        <f t="shared" si="0"/>
        <v>3.375</v>
      </c>
      <c r="S21" s="138">
        <v>37.5</v>
      </c>
      <c r="T21" s="138">
        <f t="shared" si="1"/>
        <v>3.375</v>
      </c>
      <c r="U21" s="138">
        <v>25</v>
      </c>
      <c r="V21" s="138">
        <f t="shared" si="2"/>
        <v>2.25</v>
      </c>
      <c r="W21" s="138">
        <v>0</v>
      </c>
      <c r="X21" s="138">
        <f t="shared" si="3"/>
        <v>0</v>
      </c>
      <c r="Y21" s="138">
        <v>0</v>
      </c>
      <c r="Z21" s="138">
        <f t="shared" si="4"/>
        <v>0</v>
      </c>
      <c r="AA21" s="138">
        <v>0</v>
      </c>
      <c r="AB21" s="138">
        <f t="shared" si="5"/>
        <v>0</v>
      </c>
      <c r="AC21" s="138">
        <v>0</v>
      </c>
      <c r="AD21" s="138">
        <f t="shared" si="6"/>
        <v>0</v>
      </c>
      <c r="AE21" s="138">
        <v>100</v>
      </c>
      <c r="AF21" s="78">
        <f t="shared" si="7"/>
        <v>9</v>
      </c>
      <c r="AG21" s="78"/>
      <c r="AH21" s="78"/>
      <c r="AI21" s="78"/>
      <c r="AJ21" s="78"/>
      <c r="AK21" s="78"/>
      <c r="AL21" s="78"/>
      <c r="AM21" s="78"/>
      <c r="AN21" s="78"/>
      <c r="AO21" s="78"/>
    </row>
    <row r="22" spans="1:41" ht="12.75" customHeight="1">
      <c r="A22" s="311"/>
      <c r="B22" s="26" t="s">
        <v>139</v>
      </c>
      <c r="C22" s="26">
        <v>0</v>
      </c>
      <c r="D22" s="12">
        <v>0</v>
      </c>
      <c r="E22" s="115">
        <v>0</v>
      </c>
      <c r="F22" s="115">
        <v>0</v>
      </c>
      <c r="G22" s="115">
        <v>0</v>
      </c>
      <c r="H22" s="176">
        <v>0</v>
      </c>
      <c r="I22" s="176">
        <v>0</v>
      </c>
      <c r="J22" s="176">
        <v>0</v>
      </c>
      <c r="K22" s="176">
        <v>0</v>
      </c>
      <c r="L22" s="176">
        <v>0</v>
      </c>
      <c r="M22" s="311"/>
      <c r="N22" s="26" t="s">
        <v>139</v>
      </c>
      <c r="O22" s="26">
        <v>0</v>
      </c>
      <c r="P22" s="12">
        <v>0</v>
      </c>
      <c r="Q22" s="12">
        <v>0</v>
      </c>
      <c r="R22" s="138">
        <f t="shared" si="0"/>
        <v>0</v>
      </c>
      <c r="S22" s="12">
        <v>0</v>
      </c>
      <c r="T22" s="138">
        <f t="shared" si="1"/>
        <v>0</v>
      </c>
      <c r="U22" s="12">
        <v>0</v>
      </c>
      <c r="V22" s="138">
        <f t="shared" si="2"/>
        <v>0</v>
      </c>
      <c r="W22" s="12">
        <v>0</v>
      </c>
      <c r="X22" s="138">
        <f t="shared" si="3"/>
        <v>0</v>
      </c>
      <c r="Y22" s="12">
        <v>0</v>
      </c>
      <c r="Z22" s="138">
        <f t="shared" si="4"/>
        <v>0</v>
      </c>
      <c r="AA22" s="12">
        <v>0</v>
      </c>
      <c r="AB22" s="138">
        <f t="shared" si="5"/>
        <v>0</v>
      </c>
      <c r="AC22" s="12">
        <v>0</v>
      </c>
      <c r="AD22" s="138">
        <f t="shared" si="6"/>
        <v>0</v>
      </c>
      <c r="AE22" s="12">
        <v>0</v>
      </c>
      <c r="AF22" s="78">
        <f t="shared" si="7"/>
        <v>0</v>
      </c>
      <c r="AG22" s="50"/>
      <c r="AH22" s="78"/>
      <c r="AI22" s="50"/>
      <c r="AJ22" s="78"/>
      <c r="AK22" s="50"/>
      <c r="AL22" s="78"/>
      <c r="AM22" s="50"/>
      <c r="AN22" s="78"/>
      <c r="AO22" s="50"/>
    </row>
    <row r="23" spans="1:41" ht="12.75" customHeight="1">
      <c r="A23" s="297" t="s">
        <v>107</v>
      </c>
      <c r="B23" s="139" t="s">
        <v>12</v>
      </c>
      <c r="C23" s="139">
        <v>5</v>
      </c>
      <c r="D23" s="35">
        <v>5</v>
      </c>
      <c r="E23" s="152">
        <v>80</v>
      </c>
      <c r="F23" s="152">
        <v>0</v>
      </c>
      <c r="G23" s="152">
        <v>20</v>
      </c>
      <c r="H23" s="152">
        <v>0</v>
      </c>
      <c r="I23" s="152">
        <v>0</v>
      </c>
      <c r="J23" s="152">
        <v>0</v>
      </c>
      <c r="K23" s="152">
        <v>0</v>
      </c>
      <c r="L23" s="152">
        <v>100</v>
      </c>
      <c r="M23" s="297" t="s">
        <v>107</v>
      </c>
      <c r="N23" s="139" t="s">
        <v>12</v>
      </c>
      <c r="O23" s="139">
        <v>5</v>
      </c>
      <c r="P23" s="35">
        <v>5</v>
      </c>
      <c r="Q23" s="35">
        <v>80</v>
      </c>
      <c r="R23" s="138">
        <f t="shared" si="0"/>
        <v>4</v>
      </c>
      <c r="S23" s="35">
        <v>0</v>
      </c>
      <c r="T23" s="138">
        <f t="shared" si="1"/>
        <v>0</v>
      </c>
      <c r="U23" s="35">
        <v>20</v>
      </c>
      <c r="V23" s="138">
        <f t="shared" si="2"/>
        <v>1</v>
      </c>
      <c r="W23" s="35">
        <v>0</v>
      </c>
      <c r="X23" s="138">
        <f t="shared" si="3"/>
        <v>0</v>
      </c>
      <c r="Y23" s="35">
        <v>0</v>
      </c>
      <c r="Z23" s="138">
        <f t="shared" si="4"/>
        <v>0</v>
      </c>
      <c r="AA23" s="35">
        <v>0</v>
      </c>
      <c r="AB23" s="138">
        <f t="shared" si="5"/>
        <v>0</v>
      </c>
      <c r="AC23" s="35">
        <v>0</v>
      </c>
      <c r="AD23" s="138">
        <f t="shared" si="6"/>
        <v>0</v>
      </c>
      <c r="AE23" s="35">
        <v>100</v>
      </c>
      <c r="AF23" s="78">
        <f t="shared" si="7"/>
        <v>5</v>
      </c>
      <c r="AG23" s="78"/>
      <c r="AH23" s="78"/>
      <c r="AI23" s="78"/>
      <c r="AJ23" s="78"/>
      <c r="AK23" s="78"/>
      <c r="AL23" s="78"/>
      <c r="AM23" s="78"/>
      <c r="AN23" s="78"/>
      <c r="AO23" s="78"/>
    </row>
    <row r="24" spans="1:41" ht="12.75" customHeight="1" thickBot="1">
      <c r="A24" s="281"/>
      <c r="B24" s="7" t="s">
        <v>139</v>
      </c>
      <c r="C24" s="7">
        <v>0</v>
      </c>
      <c r="D24" s="52">
        <v>0</v>
      </c>
      <c r="E24" s="166">
        <v>0</v>
      </c>
      <c r="F24" s="166">
        <v>0</v>
      </c>
      <c r="G24" s="166">
        <v>0</v>
      </c>
      <c r="H24" s="166">
        <v>0</v>
      </c>
      <c r="I24" s="166">
        <v>0</v>
      </c>
      <c r="J24" s="166">
        <v>0</v>
      </c>
      <c r="K24" s="166">
        <v>0</v>
      </c>
      <c r="L24" s="166">
        <v>0</v>
      </c>
      <c r="M24" s="281"/>
      <c r="N24" s="7" t="s">
        <v>139</v>
      </c>
      <c r="O24" s="7">
        <v>0</v>
      </c>
      <c r="P24" s="52">
        <v>0</v>
      </c>
      <c r="Q24" s="52">
        <v>0</v>
      </c>
      <c r="R24" s="138">
        <f t="shared" si="0"/>
        <v>0</v>
      </c>
      <c r="S24" s="52">
        <v>0</v>
      </c>
      <c r="T24" s="138">
        <f t="shared" si="1"/>
        <v>0</v>
      </c>
      <c r="U24" s="52">
        <v>0</v>
      </c>
      <c r="V24" s="138">
        <f t="shared" si="2"/>
        <v>0</v>
      </c>
      <c r="W24" s="52">
        <v>0</v>
      </c>
      <c r="X24" s="138">
        <f t="shared" si="3"/>
        <v>0</v>
      </c>
      <c r="Y24" s="52">
        <v>0</v>
      </c>
      <c r="Z24" s="138">
        <f t="shared" si="4"/>
        <v>0</v>
      </c>
      <c r="AA24" s="52">
        <v>0</v>
      </c>
      <c r="AB24" s="138">
        <f t="shared" si="5"/>
        <v>0</v>
      </c>
      <c r="AC24" s="52">
        <v>0</v>
      </c>
      <c r="AD24" s="138">
        <f t="shared" si="6"/>
        <v>0</v>
      </c>
      <c r="AE24" s="52">
        <v>0</v>
      </c>
      <c r="AF24" s="78">
        <f t="shared" si="7"/>
        <v>0</v>
      </c>
      <c r="AG24" s="50"/>
      <c r="AH24" s="78"/>
      <c r="AI24" s="50"/>
      <c r="AJ24" s="78"/>
      <c r="AK24" s="50"/>
      <c r="AL24" s="78"/>
      <c r="AM24" s="50"/>
      <c r="AN24" s="78"/>
      <c r="AO24" s="50"/>
    </row>
    <row r="25" spans="1:38" ht="15" customHeight="1" thickTop="1">
      <c r="A25" s="68">
        <v>1</v>
      </c>
      <c r="B25" s="325" t="s">
        <v>62</v>
      </c>
      <c r="C25" s="325"/>
      <c r="D25" s="325"/>
      <c r="E25" s="325"/>
      <c r="F25" s="89"/>
      <c r="G25" s="89"/>
      <c r="H25" s="89"/>
      <c r="I25" s="89"/>
      <c r="J25" s="89"/>
      <c r="K25" s="89"/>
      <c r="L25" s="89"/>
      <c r="M25" s="26"/>
      <c r="N25" s="26"/>
      <c r="O25" s="26"/>
      <c r="P25" s="26"/>
      <c r="Q25" s="89"/>
      <c r="R25" s="89"/>
      <c r="S25" s="89"/>
      <c r="T25" s="89"/>
      <c r="U25" s="89"/>
      <c r="V25" s="89"/>
      <c r="W25" s="89"/>
      <c r="X25" s="89"/>
      <c r="Y25" s="89"/>
      <c r="Z25" s="89"/>
      <c r="AA25" s="89"/>
      <c r="AB25" s="89"/>
      <c r="AC25" s="89"/>
      <c r="AD25" s="89"/>
      <c r="AE25" s="89"/>
      <c r="AF25" s="78"/>
      <c r="AG25" s="195"/>
      <c r="AH25" s="195"/>
      <c r="AI25" s="195"/>
      <c r="AJ25" s="195"/>
      <c r="AK25" s="195"/>
      <c r="AL25" s="195"/>
    </row>
    <row r="26" spans="1:38" ht="15" customHeight="1">
      <c r="A26" s="68">
        <v>2</v>
      </c>
      <c r="B26" s="324" t="s">
        <v>63</v>
      </c>
      <c r="C26" s="324"/>
      <c r="D26" s="324"/>
      <c r="E26" s="324"/>
      <c r="I26" s="89"/>
      <c r="J26" s="89"/>
      <c r="K26" s="89"/>
      <c r="L26" s="89"/>
      <c r="M26" s="188" t="s">
        <v>11</v>
      </c>
      <c r="N26" s="188"/>
      <c r="O26" s="188"/>
      <c r="P26" s="188"/>
      <c r="Q26" s="188"/>
      <c r="R26" s="188"/>
      <c r="S26"/>
      <c r="T26"/>
      <c r="U26"/>
      <c r="V26"/>
      <c r="W26"/>
      <c r="X26"/>
      <c r="Y26" s="89"/>
      <c r="Z26" s="89"/>
      <c r="AA26" s="89"/>
      <c r="AB26" s="89"/>
      <c r="AC26" s="89"/>
      <c r="AD26" s="89"/>
      <c r="AE26" s="89"/>
      <c r="AF26" s="78"/>
      <c r="AG26" s="195"/>
      <c r="AH26" s="195"/>
      <c r="AI26" s="195"/>
      <c r="AJ26" s="195"/>
      <c r="AK26" s="195"/>
      <c r="AL26" s="195"/>
    </row>
    <row r="27" spans="1:38" ht="15" customHeight="1">
      <c r="A27" s="68">
        <v>3</v>
      </c>
      <c r="B27" s="324" t="s">
        <v>64</v>
      </c>
      <c r="C27" s="324"/>
      <c r="D27" s="324"/>
      <c r="E27" s="324"/>
      <c r="M27" s="191">
        <v>1</v>
      </c>
      <c r="N27" s="324" t="s">
        <v>62</v>
      </c>
      <c r="O27" s="324"/>
      <c r="P27" s="324"/>
      <c r="Q27" s="324"/>
      <c r="R27" s="194"/>
      <c r="S27"/>
      <c r="T27"/>
      <c r="U27"/>
      <c r="V27"/>
      <c r="W27"/>
      <c r="X27"/>
      <c r="Y27"/>
      <c r="Z27"/>
      <c r="AA27"/>
      <c r="AB27"/>
      <c r="AC27"/>
      <c r="AD27"/>
      <c r="AE27"/>
      <c r="AF27" s="78"/>
      <c r="AG27" s="195"/>
      <c r="AH27" s="195"/>
      <c r="AI27" s="195"/>
      <c r="AJ27" s="195"/>
      <c r="AK27" s="195"/>
      <c r="AL27" s="195"/>
    </row>
    <row r="28" spans="1:38" ht="15" customHeight="1">
      <c r="A28" s="68">
        <v>4</v>
      </c>
      <c r="B28" s="324" t="s">
        <v>65</v>
      </c>
      <c r="C28" s="324"/>
      <c r="D28" s="324"/>
      <c r="E28" s="324"/>
      <c r="F28" s="89"/>
      <c r="G28" s="89"/>
      <c r="H28" s="89"/>
      <c r="I28" s="89"/>
      <c r="J28" s="89"/>
      <c r="K28" s="89"/>
      <c r="L28" s="89"/>
      <c r="M28" s="191">
        <v>2</v>
      </c>
      <c r="N28" s="324" t="s">
        <v>63</v>
      </c>
      <c r="O28" s="324"/>
      <c r="P28" s="324"/>
      <c r="Q28" s="324"/>
      <c r="R28" s="194"/>
      <c r="S28" s="89"/>
      <c r="T28" s="89"/>
      <c r="U28" s="89"/>
      <c r="V28" s="89"/>
      <c r="W28" s="89"/>
      <c r="X28" s="89"/>
      <c r="Y28" s="89"/>
      <c r="Z28" s="89"/>
      <c r="AA28" s="89"/>
      <c r="AB28" s="89"/>
      <c r="AC28" s="89"/>
      <c r="AD28" s="89"/>
      <c r="AE28" s="89"/>
      <c r="AF28" s="78"/>
      <c r="AG28" s="195"/>
      <c r="AH28" s="195"/>
      <c r="AI28" s="195"/>
      <c r="AJ28" s="195"/>
      <c r="AK28" s="195"/>
      <c r="AL28" s="195"/>
    </row>
    <row r="29" spans="1:38" ht="15" customHeight="1">
      <c r="A29" s="68">
        <v>5</v>
      </c>
      <c r="B29" s="324" t="s">
        <v>66</v>
      </c>
      <c r="C29" s="324"/>
      <c r="D29" s="324"/>
      <c r="E29" s="324"/>
      <c r="F29" s="89"/>
      <c r="G29" s="89"/>
      <c r="H29" s="89"/>
      <c r="I29" s="89"/>
      <c r="J29" s="89"/>
      <c r="K29" s="89"/>
      <c r="L29" s="89"/>
      <c r="M29" s="191">
        <v>3</v>
      </c>
      <c r="N29" s="324" t="s">
        <v>64</v>
      </c>
      <c r="O29" s="324"/>
      <c r="P29" s="324"/>
      <c r="Q29" s="324"/>
      <c r="R29" s="194"/>
      <c r="S29" s="89"/>
      <c r="T29" s="89"/>
      <c r="U29" s="89"/>
      <c r="V29" s="89"/>
      <c r="W29" s="89"/>
      <c r="X29" s="89"/>
      <c r="Y29" s="89"/>
      <c r="Z29" s="89"/>
      <c r="AA29" s="89"/>
      <c r="AB29" s="89"/>
      <c r="AC29" s="89"/>
      <c r="AD29" s="89"/>
      <c r="AE29" s="89"/>
      <c r="AF29" s="78"/>
      <c r="AG29" s="195"/>
      <c r="AH29" s="195"/>
      <c r="AI29" s="195"/>
      <c r="AJ29" s="195"/>
      <c r="AK29" s="195"/>
      <c r="AL29" s="195"/>
    </row>
    <row r="30" spans="8:38" ht="15" customHeight="1">
      <c r="H30" s="89"/>
      <c r="I30" s="89"/>
      <c r="J30" s="89"/>
      <c r="K30" s="89"/>
      <c r="L30" s="89"/>
      <c r="M30" s="191">
        <v>4</v>
      </c>
      <c r="N30" s="324" t="s">
        <v>65</v>
      </c>
      <c r="O30" s="324"/>
      <c r="P30" s="324"/>
      <c r="Q30" s="324"/>
      <c r="R30" s="194"/>
      <c r="S30"/>
      <c r="T30"/>
      <c r="U30"/>
      <c r="V30"/>
      <c r="W30" s="89"/>
      <c r="X30" s="89"/>
      <c r="Y30" s="89"/>
      <c r="Z30" s="89"/>
      <c r="AA30" s="89"/>
      <c r="AB30" s="89"/>
      <c r="AC30" s="89"/>
      <c r="AD30" s="89"/>
      <c r="AE30" s="89"/>
      <c r="AF30" s="78"/>
      <c r="AG30" s="195"/>
      <c r="AH30" s="195"/>
      <c r="AI30" s="195"/>
      <c r="AJ30" s="195"/>
      <c r="AK30" s="195"/>
      <c r="AL30" s="195"/>
    </row>
    <row r="31" spans="1:38" ht="15" customHeight="1">
      <c r="A31" s="326">
        <v>99</v>
      </c>
      <c r="B31" s="326"/>
      <c r="C31" s="326"/>
      <c r="D31" s="326"/>
      <c r="E31" s="326"/>
      <c r="F31" s="326"/>
      <c r="G31" s="326"/>
      <c r="H31" s="326"/>
      <c r="I31" s="326"/>
      <c r="J31" s="326"/>
      <c r="K31" s="326"/>
      <c r="L31" s="326"/>
      <c r="M31" s="191">
        <v>5</v>
      </c>
      <c r="N31" s="324" t="s">
        <v>66</v>
      </c>
      <c r="O31" s="324"/>
      <c r="P31" s="324"/>
      <c r="Q31" s="324"/>
      <c r="R31" s="194"/>
      <c r="S31" s="89"/>
      <c r="T31" s="89"/>
      <c r="U31" s="89"/>
      <c r="V31" s="89"/>
      <c r="W31" s="89"/>
      <c r="X31" s="89"/>
      <c r="Y31" s="89"/>
      <c r="Z31" s="89"/>
      <c r="AA31" s="89"/>
      <c r="AB31" s="89"/>
      <c r="AC31" s="89"/>
      <c r="AD31" s="89"/>
      <c r="AE31" s="89"/>
      <c r="AF31" s="78"/>
      <c r="AG31" s="195"/>
      <c r="AH31" s="195"/>
      <c r="AI31" s="195"/>
      <c r="AJ31" s="195"/>
      <c r="AK31" s="195"/>
      <c r="AL31" s="195"/>
    </row>
    <row r="32" spans="1:41" ht="19.5" customHeight="1">
      <c r="A32" s="265" t="s">
        <v>267</v>
      </c>
      <c r="B32" s="265"/>
      <c r="C32" s="265"/>
      <c r="D32" s="265"/>
      <c r="E32" s="265"/>
      <c r="F32" s="265"/>
      <c r="G32" s="265"/>
      <c r="H32" s="265"/>
      <c r="I32" s="265"/>
      <c r="J32" s="265"/>
      <c r="K32" s="265"/>
      <c r="L32" s="265"/>
      <c r="M32" s="265" t="s">
        <v>52</v>
      </c>
      <c r="N32" s="265"/>
      <c r="O32" s="265"/>
      <c r="P32" s="265"/>
      <c r="Q32" s="265"/>
      <c r="R32" s="265"/>
      <c r="S32" s="265"/>
      <c r="T32" s="265"/>
      <c r="U32" s="265"/>
      <c r="V32" s="265"/>
      <c r="W32" s="265"/>
      <c r="X32" s="265"/>
      <c r="Y32" s="265"/>
      <c r="Z32" s="265"/>
      <c r="AA32" s="265"/>
      <c r="AB32" s="265"/>
      <c r="AC32" s="265"/>
      <c r="AD32" s="265"/>
      <c r="AE32" s="265"/>
      <c r="AF32" s="78"/>
      <c r="AG32" s="73"/>
      <c r="AH32" s="73"/>
      <c r="AI32" s="73"/>
      <c r="AJ32" s="73"/>
      <c r="AK32" s="73"/>
      <c r="AL32" s="73"/>
      <c r="AM32" s="73"/>
      <c r="AN32" s="73"/>
      <c r="AO32" s="73"/>
    </row>
    <row r="33" spans="1:41" ht="44.25" customHeight="1" thickBot="1">
      <c r="A33" s="266" t="s">
        <v>53</v>
      </c>
      <c r="B33" s="266"/>
      <c r="C33" s="266"/>
      <c r="D33" s="266"/>
      <c r="E33" s="266"/>
      <c r="F33" s="266"/>
      <c r="G33" s="266"/>
      <c r="H33" s="266"/>
      <c r="I33" s="266"/>
      <c r="J33" s="266"/>
      <c r="K33" s="266"/>
      <c r="L33" s="266"/>
      <c r="M33" s="266" t="s">
        <v>53</v>
      </c>
      <c r="N33" s="266"/>
      <c r="O33" s="266"/>
      <c r="P33" s="266"/>
      <c r="Q33" s="266"/>
      <c r="R33" s="266"/>
      <c r="S33" s="266"/>
      <c r="T33" s="266"/>
      <c r="U33" s="266"/>
      <c r="V33" s="266"/>
      <c r="W33" s="266"/>
      <c r="X33" s="266"/>
      <c r="Y33" s="266"/>
      <c r="Z33" s="266"/>
      <c r="AA33" s="266"/>
      <c r="AB33" s="266"/>
      <c r="AC33" s="266"/>
      <c r="AD33" s="266"/>
      <c r="AE33" s="266"/>
      <c r="AF33" s="78"/>
      <c r="AG33" s="73"/>
      <c r="AH33" s="73"/>
      <c r="AI33" s="73"/>
      <c r="AJ33" s="73"/>
      <c r="AK33" s="73"/>
      <c r="AL33" s="73"/>
      <c r="AM33" s="73"/>
      <c r="AN33" s="73"/>
      <c r="AO33" s="73"/>
    </row>
    <row r="34" spans="1:41" ht="15.75" customHeight="1" thickTop="1">
      <c r="A34" s="276" t="s">
        <v>113</v>
      </c>
      <c r="B34" s="289" t="s">
        <v>133</v>
      </c>
      <c r="C34" s="274" t="s">
        <v>68</v>
      </c>
      <c r="D34" s="289" t="s">
        <v>54</v>
      </c>
      <c r="E34" s="289" t="s">
        <v>55</v>
      </c>
      <c r="F34" s="289"/>
      <c r="G34" s="289"/>
      <c r="H34" s="289" t="s">
        <v>56</v>
      </c>
      <c r="I34" s="289"/>
      <c r="J34" s="289"/>
      <c r="K34" s="289"/>
      <c r="L34" s="289"/>
      <c r="M34" s="276" t="s">
        <v>113</v>
      </c>
      <c r="N34" s="289" t="s">
        <v>133</v>
      </c>
      <c r="O34" s="274" t="s">
        <v>68</v>
      </c>
      <c r="P34" s="289" t="s">
        <v>54</v>
      </c>
      <c r="Q34" s="289" t="s">
        <v>55</v>
      </c>
      <c r="R34" s="289"/>
      <c r="S34" s="289"/>
      <c r="T34" s="289"/>
      <c r="U34" s="289"/>
      <c r="V34" s="19"/>
      <c r="W34" s="289" t="s">
        <v>56</v>
      </c>
      <c r="X34" s="289"/>
      <c r="Y34" s="289"/>
      <c r="Z34" s="289"/>
      <c r="AA34" s="289"/>
      <c r="AB34" s="289"/>
      <c r="AC34" s="289"/>
      <c r="AD34" s="289"/>
      <c r="AE34" s="289"/>
      <c r="AF34" s="78"/>
      <c r="AG34" s="68"/>
      <c r="AH34" s="68"/>
      <c r="AI34" s="68"/>
      <c r="AJ34" s="68"/>
      <c r="AK34" s="68"/>
      <c r="AL34" s="68"/>
      <c r="AM34" s="68"/>
      <c r="AN34" s="68"/>
      <c r="AO34" s="68"/>
    </row>
    <row r="35" spans="1:41" ht="35.25" customHeight="1" thickBot="1">
      <c r="A35" s="295"/>
      <c r="B35" s="290"/>
      <c r="C35" s="275"/>
      <c r="D35" s="290"/>
      <c r="E35" s="119" t="s">
        <v>49</v>
      </c>
      <c r="F35" s="119" t="s">
        <v>57</v>
      </c>
      <c r="G35" s="119" t="s">
        <v>51</v>
      </c>
      <c r="H35" s="119">
        <v>1</v>
      </c>
      <c r="I35" s="119">
        <v>2</v>
      </c>
      <c r="J35" s="119">
        <v>3</v>
      </c>
      <c r="K35" s="119">
        <v>4</v>
      </c>
      <c r="L35" s="119">
        <v>5</v>
      </c>
      <c r="M35" s="295"/>
      <c r="N35" s="290"/>
      <c r="O35" s="275"/>
      <c r="P35" s="290"/>
      <c r="Q35" s="119" t="s">
        <v>49</v>
      </c>
      <c r="R35" s="119"/>
      <c r="S35" s="119" t="s">
        <v>57</v>
      </c>
      <c r="T35" s="119"/>
      <c r="U35" s="119" t="s">
        <v>51</v>
      </c>
      <c r="V35" s="119"/>
      <c r="W35" s="119">
        <v>1</v>
      </c>
      <c r="X35" s="119"/>
      <c r="Y35" s="119">
        <v>2</v>
      </c>
      <c r="Z35" s="119"/>
      <c r="AA35" s="119">
        <v>3</v>
      </c>
      <c r="AB35" s="119"/>
      <c r="AC35" s="119">
        <v>4</v>
      </c>
      <c r="AD35" s="119"/>
      <c r="AE35" s="119">
        <v>5</v>
      </c>
      <c r="AF35" s="78"/>
      <c r="AG35" s="68"/>
      <c r="AH35" s="68"/>
      <c r="AI35" s="68"/>
      <c r="AJ35" s="68"/>
      <c r="AK35" s="68"/>
      <c r="AL35" s="68"/>
      <c r="AM35" s="68"/>
      <c r="AN35" s="68"/>
      <c r="AO35" s="68"/>
    </row>
    <row r="36" spans="1:41" ht="12.75" customHeight="1" thickTop="1">
      <c r="A36" s="299" t="s">
        <v>108</v>
      </c>
      <c r="B36" s="26" t="s">
        <v>12</v>
      </c>
      <c r="C36" s="26">
        <v>5</v>
      </c>
      <c r="D36" s="138">
        <v>2</v>
      </c>
      <c r="E36" s="185">
        <v>60</v>
      </c>
      <c r="F36" s="185">
        <v>40</v>
      </c>
      <c r="G36" s="185">
        <v>0</v>
      </c>
      <c r="H36" s="198">
        <v>0</v>
      </c>
      <c r="I36" s="198">
        <v>0</v>
      </c>
      <c r="J36" s="198">
        <v>0</v>
      </c>
      <c r="K36" s="198">
        <v>0</v>
      </c>
      <c r="L36" s="198">
        <v>0</v>
      </c>
      <c r="M36" s="299" t="s">
        <v>108</v>
      </c>
      <c r="N36" s="26" t="s">
        <v>12</v>
      </c>
      <c r="O36" s="26">
        <v>5</v>
      </c>
      <c r="P36" s="138">
        <v>2</v>
      </c>
      <c r="Q36" s="138">
        <v>60</v>
      </c>
      <c r="R36" s="138">
        <f aca="true" t="shared" si="8" ref="R36:R52">Q36*O36/100</f>
        <v>3</v>
      </c>
      <c r="S36" s="138">
        <v>40</v>
      </c>
      <c r="T36" s="138">
        <f aca="true" t="shared" si="9" ref="T36:T52">S36*O36/100</f>
        <v>2</v>
      </c>
      <c r="U36" s="138">
        <v>0</v>
      </c>
      <c r="V36" s="138">
        <f aca="true" t="shared" si="10" ref="V36:V52">U36*O36/100</f>
        <v>0</v>
      </c>
      <c r="W36" s="193">
        <v>0</v>
      </c>
      <c r="X36" s="138">
        <f aca="true" t="shared" si="11" ref="X36:X52">W36*O36/100</f>
        <v>0</v>
      </c>
      <c r="Y36" s="193">
        <v>0</v>
      </c>
      <c r="Z36" s="138">
        <f aca="true" t="shared" si="12" ref="Z36:Z52">Y36*O36/100</f>
        <v>0</v>
      </c>
      <c r="AA36" s="193">
        <v>0</v>
      </c>
      <c r="AB36" s="138">
        <f aca="true" t="shared" si="13" ref="AB36:AB52">AA36*O36/100</f>
        <v>0</v>
      </c>
      <c r="AC36" s="193">
        <v>0</v>
      </c>
      <c r="AD36" s="138">
        <f aca="true" t="shared" si="14" ref="AD36:AD52">AC36*O36/100</f>
        <v>0</v>
      </c>
      <c r="AE36" s="193">
        <v>0</v>
      </c>
      <c r="AF36" s="78">
        <f aca="true" t="shared" si="15" ref="AF36:AF52">AE36*O36/100</f>
        <v>0</v>
      </c>
      <c r="AG36" s="78"/>
      <c r="AH36" s="78"/>
      <c r="AI36" s="78"/>
      <c r="AJ36" s="78"/>
      <c r="AK36" s="78"/>
      <c r="AL36" s="78"/>
      <c r="AM36" s="78"/>
      <c r="AN36" s="78"/>
      <c r="AO36" s="78"/>
    </row>
    <row r="37" spans="1:41" ht="12.75" customHeight="1">
      <c r="A37" s="299"/>
      <c r="B37" s="26" t="s">
        <v>139</v>
      </c>
      <c r="C37" s="26">
        <v>1</v>
      </c>
      <c r="D37" s="138">
        <v>0</v>
      </c>
      <c r="E37" s="185">
        <v>100</v>
      </c>
      <c r="F37" s="185">
        <v>0</v>
      </c>
      <c r="G37" s="185">
        <v>0</v>
      </c>
      <c r="H37" s="198">
        <v>0</v>
      </c>
      <c r="I37" s="198">
        <v>0</v>
      </c>
      <c r="J37" s="198">
        <v>0</v>
      </c>
      <c r="K37" s="198">
        <v>0</v>
      </c>
      <c r="L37" s="198">
        <v>0</v>
      </c>
      <c r="M37" s="299"/>
      <c r="N37" s="26" t="s">
        <v>139</v>
      </c>
      <c r="O37" s="26">
        <v>1</v>
      </c>
      <c r="P37" s="138">
        <v>0</v>
      </c>
      <c r="Q37" s="138">
        <v>100</v>
      </c>
      <c r="R37" s="138">
        <f t="shared" si="8"/>
        <v>1</v>
      </c>
      <c r="S37" s="138">
        <v>0</v>
      </c>
      <c r="T37" s="138">
        <f t="shared" si="9"/>
        <v>0</v>
      </c>
      <c r="U37" s="138">
        <v>0</v>
      </c>
      <c r="V37" s="138">
        <f t="shared" si="10"/>
        <v>0</v>
      </c>
      <c r="W37" s="193">
        <v>0</v>
      </c>
      <c r="X37" s="138">
        <f t="shared" si="11"/>
        <v>0</v>
      </c>
      <c r="Y37" s="193">
        <v>0</v>
      </c>
      <c r="Z37" s="138">
        <f t="shared" si="12"/>
        <v>0</v>
      </c>
      <c r="AA37" s="193">
        <v>0</v>
      </c>
      <c r="AB37" s="138">
        <f t="shared" si="13"/>
        <v>0</v>
      </c>
      <c r="AC37" s="193">
        <v>0</v>
      </c>
      <c r="AD37" s="138">
        <f t="shared" si="14"/>
        <v>0</v>
      </c>
      <c r="AE37" s="193">
        <v>0</v>
      </c>
      <c r="AF37" s="78">
        <f t="shared" si="15"/>
        <v>0</v>
      </c>
      <c r="AG37" s="78"/>
      <c r="AH37" s="78"/>
      <c r="AI37" s="78"/>
      <c r="AJ37" s="78"/>
      <c r="AK37" s="78"/>
      <c r="AL37" s="78"/>
      <c r="AM37" s="78"/>
      <c r="AN37" s="78"/>
      <c r="AO37" s="78"/>
    </row>
    <row r="38" spans="1:41" ht="12.75" customHeight="1">
      <c r="A38" s="297" t="s">
        <v>109</v>
      </c>
      <c r="B38" s="139" t="s">
        <v>12</v>
      </c>
      <c r="C38" s="139">
        <v>4</v>
      </c>
      <c r="D38" s="35">
        <v>1</v>
      </c>
      <c r="E38" s="152">
        <v>0</v>
      </c>
      <c r="F38" s="152">
        <v>75</v>
      </c>
      <c r="G38" s="152">
        <v>25</v>
      </c>
      <c r="H38" s="152">
        <v>0</v>
      </c>
      <c r="I38" s="152">
        <v>0</v>
      </c>
      <c r="J38" s="152">
        <v>0</v>
      </c>
      <c r="K38" s="152">
        <v>0</v>
      </c>
      <c r="L38" s="152">
        <v>100</v>
      </c>
      <c r="M38" s="297" t="s">
        <v>109</v>
      </c>
      <c r="N38" s="139" t="s">
        <v>12</v>
      </c>
      <c r="O38" s="139">
        <v>4</v>
      </c>
      <c r="P38" s="35">
        <v>1</v>
      </c>
      <c r="Q38" s="35">
        <v>0</v>
      </c>
      <c r="R38" s="138">
        <f t="shared" si="8"/>
        <v>0</v>
      </c>
      <c r="S38" s="35">
        <v>75</v>
      </c>
      <c r="T38" s="138">
        <f t="shared" si="9"/>
        <v>3</v>
      </c>
      <c r="U38" s="35">
        <v>25</v>
      </c>
      <c r="V38" s="138">
        <f t="shared" si="10"/>
        <v>1</v>
      </c>
      <c r="W38" s="35">
        <v>0</v>
      </c>
      <c r="X38" s="138">
        <f t="shared" si="11"/>
        <v>0</v>
      </c>
      <c r="Y38" s="35">
        <v>0</v>
      </c>
      <c r="Z38" s="138">
        <f t="shared" si="12"/>
        <v>0</v>
      </c>
      <c r="AA38" s="35">
        <v>0</v>
      </c>
      <c r="AB38" s="138">
        <f t="shared" si="13"/>
        <v>0</v>
      </c>
      <c r="AC38" s="35">
        <v>0</v>
      </c>
      <c r="AD38" s="138">
        <f t="shared" si="14"/>
        <v>0</v>
      </c>
      <c r="AE38" s="35">
        <v>100</v>
      </c>
      <c r="AF38" s="78">
        <f t="shared" si="15"/>
        <v>4</v>
      </c>
      <c r="AG38" s="78"/>
      <c r="AH38" s="78"/>
      <c r="AI38" s="78"/>
      <c r="AJ38" s="78"/>
      <c r="AK38" s="78"/>
      <c r="AL38" s="78"/>
      <c r="AM38" s="78"/>
      <c r="AN38" s="78"/>
      <c r="AO38" s="78"/>
    </row>
    <row r="39" spans="1:41" ht="12.75" customHeight="1">
      <c r="A39" s="298"/>
      <c r="B39" s="140" t="s">
        <v>139</v>
      </c>
      <c r="C39" s="140">
        <v>0</v>
      </c>
      <c r="D39" s="48">
        <v>0</v>
      </c>
      <c r="E39" s="173">
        <v>0</v>
      </c>
      <c r="F39" s="173">
        <v>0</v>
      </c>
      <c r="G39" s="173">
        <v>0</v>
      </c>
      <c r="H39" s="173">
        <v>0</v>
      </c>
      <c r="I39" s="173">
        <v>0</v>
      </c>
      <c r="J39" s="173">
        <v>0</v>
      </c>
      <c r="K39" s="173">
        <v>0</v>
      </c>
      <c r="L39" s="173">
        <v>0</v>
      </c>
      <c r="M39" s="298"/>
      <c r="N39" s="140" t="s">
        <v>139</v>
      </c>
      <c r="O39" s="140">
        <v>0</v>
      </c>
      <c r="P39" s="48">
        <v>0</v>
      </c>
      <c r="Q39" s="48">
        <v>0</v>
      </c>
      <c r="R39" s="138">
        <f t="shared" si="8"/>
        <v>0</v>
      </c>
      <c r="S39" s="48">
        <v>0</v>
      </c>
      <c r="T39" s="138">
        <f t="shared" si="9"/>
        <v>0</v>
      </c>
      <c r="U39" s="48">
        <v>0</v>
      </c>
      <c r="V39" s="138">
        <f t="shared" si="10"/>
        <v>0</v>
      </c>
      <c r="W39" s="48">
        <v>0</v>
      </c>
      <c r="X39" s="138">
        <f t="shared" si="11"/>
        <v>0</v>
      </c>
      <c r="Y39" s="48">
        <v>0</v>
      </c>
      <c r="Z39" s="138">
        <f t="shared" si="12"/>
        <v>0</v>
      </c>
      <c r="AA39" s="48">
        <v>0</v>
      </c>
      <c r="AB39" s="138">
        <f t="shared" si="13"/>
        <v>0</v>
      </c>
      <c r="AC39" s="48">
        <v>0</v>
      </c>
      <c r="AD39" s="138">
        <f t="shared" si="14"/>
        <v>0</v>
      </c>
      <c r="AE39" s="48">
        <v>0</v>
      </c>
      <c r="AF39" s="78">
        <f t="shared" si="15"/>
        <v>0</v>
      </c>
      <c r="AG39" s="50"/>
      <c r="AH39" s="78"/>
      <c r="AI39" s="50"/>
      <c r="AJ39" s="78"/>
      <c r="AK39" s="50"/>
      <c r="AL39" s="78"/>
      <c r="AM39" s="50"/>
      <c r="AN39" s="78"/>
      <c r="AO39" s="50"/>
    </row>
    <row r="40" spans="1:41" ht="12.75" customHeight="1">
      <c r="A40" s="310" t="s">
        <v>110</v>
      </c>
      <c r="B40" s="26" t="s">
        <v>12</v>
      </c>
      <c r="C40" s="26">
        <v>4</v>
      </c>
      <c r="D40" s="138">
        <v>2</v>
      </c>
      <c r="E40" s="185">
        <v>33.3</v>
      </c>
      <c r="F40" s="185">
        <v>66.7</v>
      </c>
      <c r="G40" s="185">
        <v>0</v>
      </c>
      <c r="H40" s="185">
        <v>0</v>
      </c>
      <c r="I40" s="185">
        <v>50</v>
      </c>
      <c r="J40" s="185">
        <v>0</v>
      </c>
      <c r="K40" s="185">
        <v>50</v>
      </c>
      <c r="L40" s="185">
        <v>0</v>
      </c>
      <c r="M40" s="310" t="s">
        <v>110</v>
      </c>
      <c r="N40" s="26" t="s">
        <v>12</v>
      </c>
      <c r="O40" s="26">
        <v>4</v>
      </c>
      <c r="P40" s="138">
        <v>2</v>
      </c>
      <c r="Q40" s="138">
        <v>33.3</v>
      </c>
      <c r="R40" s="138">
        <f t="shared" si="8"/>
        <v>1.3319999999999999</v>
      </c>
      <c r="S40" s="138">
        <v>66.7</v>
      </c>
      <c r="T40" s="138">
        <f t="shared" si="9"/>
        <v>2.668</v>
      </c>
      <c r="U40" s="138">
        <v>0</v>
      </c>
      <c r="V40" s="138">
        <f t="shared" si="10"/>
        <v>0</v>
      </c>
      <c r="W40" s="138">
        <v>0</v>
      </c>
      <c r="X40" s="138">
        <f t="shared" si="11"/>
        <v>0</v>
      </c>
      <c r="Y40" s="138">
        <v>50</v>
      </c>
      <c r="Z40" s="138">
        <f t="shared" si="12"/>
        <v>2</v>
      </c>
      <c r="AA40" s="138">
        <v>0</v>
      </c>
      <c r="AB40" s="138">
        <f t="shared" si="13"/>
        <v>0</v>
      </c>
      <c r="AC40" s="138">
        <v>50</v>
      </c>
      <c r="AD40" s="138">
        <f t="shared" si="14"/>
        <v>2</v>
      </c>
      <c r="AE40" s="138">
        <v>0</v>
      </c>
      <c r="AF40" s="78">
        <f t="shared" si="15"/>
        <v>0</v>
      </c>
      <c r="AG40" s="78"/>
      <c r="AH40" s="78"/>
      <c r="AI40" s="78"/>
      <c r="AJ40" s="78"/>
      <c r="AK40" s="78"/>
      <c r="AL40" s="78"/>
      <c r="AM40" s="78"/>
      <c r="AN40" s="78"/>
      <c r="AO40" s="78"/>
    </row>
    <row r="41" spans="1:41" ht="12.75" customHeight="1">
      <c r="A41" s="311"/>
      <c r="B41" s="26" t="s">
        <v>139</v>
      </c>
      <c r="C41" s="26">
        <v>0</v>
      </c>
      <c r="D41" s="12">
        <v>0</v>
      </c>
      <c r="E41" s="115">
        <v>0</v>
      </c>
      <c r="F41" s="115">
        <v>0</v>
      </c>
      <c r="G41" s="115">
        <v>0</v>
      </c>
      <c r="H41" s="115">
        <v>0</v>
      </c>
      <c r="I41" s="115">
        <v>0</v>
      </c>
      <c r="J41" s="115">
        <v>0</v>
      </c>
      <c r="K41" s="115">
        <v>0</v>
      </c>
      <c r="L41" s="115">
        <v>0</v>
      </c>
      <c r="M41" s="311"/>
      <c r="N41" s="26" t="s">
        <v>139</v>
      </c>
      <c r="O41" s="26">
        <v>0</v>
      </c>
      <c r="P41" s="12">
        <v>0</v>
      </c>
      <c r="Q41" s="12">
        <v>0</v>
      </c>
      <c r="R41" s="138">
        <f t="shared" si="8"/>
        <v>0</v>
      </c>
      <c r="S41" s="12">
        <v>0</v>
      </c>
      <c r="T41" s="138">
        <f t="shared" si="9"/>
        <v>0</v>
      </c>
      <c r="U41" s="12">
        <v>0</v>
      </c>
      <c r="V41" s="138">
        <f t="shared" si="10"/>
        <v>0</v>
      </c>
      <c r="W41" s="12">
        <v>0</v>
      </c>
      <c r="X41" s="138">
        <f t="shared" si="11"/>
        <v>0</v>
      </c>
      <c r="Y41" s="12">
        <v>0</v>
      </c>
      <c r="Z41" s="138">
        <f t="shared" si="12"/>
        <v>0</v>
      </c>
      <c r="AA41" s="12">
        <v>0</v>
      </c>
      <c r="AB41" s="138">
        <f t="shared" si="13"/>
        <v>0</v>
      </c>
      <c r="AC41" s="12">
        <v>0</v>
      </c>
      <c r="AD41" s="138">
        <f t="shared" si="14"/>
        <v>0</v>
      </c>
      <c r="AE41" s="12">
        <v>0</v>
      </c>
      <c r="AF41" s="78">
        <f t="shared" si="15"/>
        <v>0</v>
      </c>
      <c r="AG41" s="50"/>
      <c r="AH41" s="78"/>
      <c r="AI41" s="50"/>
      <c r="AJ41" s="78"/>
      <c r="AK41" s="50"/>
      <c r="AL41" s="78"/>
      <c r="AM41" s="50"/>
      <c r="AN41" s="78"/>
      <c r="AO41" s="50"/>
    </row>
    <row r="42" spans="1:41" ht="12.75" customHeight="1">
      <c r="A42" s="297" t="s">
        <v>111</v>
      </c>
      <c r="B42" s="139" t="s">
        <v>12</v>
      </c>
      <c r="C42" s="139">
        <v>6</v>
      </c>
      <c r="D42" s="35">
        <v>2</v>
      </c>
      <c r="E42" s="152">
        <v>33.3</v>
      </c>
      <c r="F42" s="152">
        <v>66.7</v>
      </c>
      <c r="G42" s="152">
        <v>0</v>
      </c>
      <c r="H42" s="152">
        <v>0</v>
      </c>
      <c r="I42" s="152">
        <v>0</v>
      </c>
      <c r="J42" s="152">
        <v>0</v>
      </c>
      <c r="K42" s="152">
        <v>0</v>
      </c>
      <c r="L42" s="152">
        <v>0</v>
      </c>
      <c r="M42" s="297" t="s">
        <v>111</v>
      </c>
      <c r="N42" s="139" t="s">
        <v>12</v>
      </c>
      <c r="O42" s="139">
        <v>6</v>
      </c>
      <c r="P42" s="35">
        <v>2</v>
      </c>
      <c r="Q42" s="35">
        <v>33.3</v>
      </c>
      <c r="R42" s="138">
        <f t="shared" si="8"/>
        <v>1.9979999999999998</v>
      </c>
      <c r="S42" s="35">
        <v>66.7</v>
      </c>
      <c r="T42" s="138">
        <f t="shared" si="9"/>
        <v>4.002000000000001</v>
      </c>
      <c r="U42" s="35">
        <v>0</v>
      </c>
      <c r="V42" s="138">
        <f t="shared" si="10"/>
        <v>0</v>
      </c>
      <c r="W42" s="35">
        <v>0</v>
      </c>
      <c r="X42" s="138">
        <f t="shared" si="11"/>
        <v>0</v>
      </c>
      <c r="Y42" s="35">
        <v>0</v>
      </c>
      <c r="Z42" s="138">
        <f t="shared" si="12"/>
        <v>0</v>
      </c>
      <c r="AA42" s="35">
        <v>0</v>
      </c>
      <c r="AB42" s="138">
        <f t="shared" si="13"/>
        <v>0</v>
      </c>
      <c r="AC42" s="35">
        <v>0</v>
      </c>
      <c r="AD42" s="138">
        <f t="shared" si="14"/>
        <v>0</v>
      </c>
      <c r="AE42" s="35">
        <v>0</v>
      </c>
      <c r="AF42" s="78">
        <f t="shared" si="15"/>
        <v>0</v>
      </c>
      <c r="AG42" s="78"/>
      <c r="AH42" s="78"/>
      <c r="AI42" s="78"/>
      <c r="AJ42" s="78"/>
      <c r="AK42" s="78"/>
      <c r="AL42" s="78"/>
      <c r="AM42" s="78"/>
      <c r="AN42" s="78"/>
      <c r="AO42" s="78"/>
    </row>
    <row r="43" spans="1:41" ht="12.75" customHeight="1">
      <c r="A43" s="298"/>
      <c r="B43" s="140" t="s">
        <v>139</v>
      </c>
      <c r="C43" s="140">
        <v>0</v>
      </c>
      <c r="D43" s="48">
        <v>0</v>
      </c>
      <c r="E43" s="173">
        <v>0</v>
      </c>
      <c r="F43" s="173">
        <v>0</v>
      </c>
      <c r="G43" s="173">
        <v>0</v>
      </c>
      <c r="H43" s="173">
        <v>0</v>
      </c>
      <c r="I43" s="173">
        <v>0</v>
      </c>
      <c r="J43" s="173">
        <v>0</v>
      </c>
      <c r="K43" s="173">
        <v>0</v>
      </c>
      <c r="L43" s="173">
        <v>0</v>
      </c>
      <c r="M43" s="298"/>
      <c r="N43" s="140" t="s">
        <v>139</v>
      </c>
      <c r="O43" s="140">
        <v>0</v>
      </c>
      <c r="P43" s="48">
        <v>0</v>
      </c>
      <c r="Q43" s="48">
        <v>0</v>
      </c>
      <c r="R43" s="138">
        <f t="shared" si="8"/>
        <v>0</v>
      </c>
      <c r="S43" s="48">
        <v>0</v>
      </c>
      <c r="T43" s="138">
        <f t="shared" si="9"/>
        <v>0</v>
      </c>
      <c r="U43" s="48">
        <v>0</v>
      </c>
      <c r="V43" s="138">
        <f t="shared" si="10"/>
        <v>0</v>
      </c>
      <c r="W43" s="48">
        <v>0</v>
      </c>
      <c r="X43" s="138">
        <f t="shared" si="11"/>
        <v>0</v>
      </c>
      <c r="Y43" s="48">
        <v>0</v>
      </c>
      <c r="Z43" s="138">
        <f t="shared" si="12"/>
        <v>0</v>
      </c>
      <c r="AA43" s="48">
        <v>0</v>
      </c>
      <c r="AB43" s="138">
        <f t="shared" si="13"/>
        <v>0</v>
      </c>
      <c r="AC43" s="48">
        <v>0</v>
      </c>
      <c r="AD43" s="138">
        <f t="shared" si="14"/>
        <v>0</v>
      </c>
      <c r="AE43" s="48">
        <v>0</v>
      </c>
      <c r="AF43" s="78">
        <f t="shared" si="15"/>
        <v>0</v>
      </c>
      <c r="AG43" s="50"/>
      <c r="AH43" s="78"/>
      <c r="AI43" s="50"/>
      <c r="AJ43" s="78"/>
      <c r="AK43" s="50"/>
      <c r="AL43" s="78"/>
      <c r="AM43" s="50"/>
      <c r="AN43" s="78"/>
      <c r="AO43" s="50"/>
    </row>
    <row r="44" spans="1:41" ht="12.75" customHeight="1">
      <c r="A44" s="310" t="s">
        <v>112</v>
      </c>
      <c r="B44" s="26" t="s">
        <v>12</v>
      </c>
      <c r="C44" s="26">
        <v>12</v>
      </c>
      <c r="D44" s="138">
        <v>6</v>
      </c>
      <c r="E44" s="185">
        <v>27.3</v>
      </c>
      <c r="F44" s="185">
        <v>72.7</v>
      </c>
      <c r="G44" s="185">
        <v>0</v>
      </c>
      <c r="H44" s="185">
        <v>0</v>
      </c>
      <c r="I44" s="185">
        <v>0</v>
      </c>
      <c r="J44" s="185">
        <v>0</v>
      </c>
      <c r="K44" s="185">
        <v>0</v>
      </c>
      <c r="L44" s="185">
        <v>100</v>
      </c>
      <c r="M44" s="310" t="s">
        <v>112</v>
      </c>
      <c r="N44" s="26" t="s">
        <v>12</v>
      </c>
      <c r="O44" s="26">
        <v>12</v>
      </c>
      <c r="P44" s="138">
        <v>6</v>
      </c>
      <c r="Q44" s="138">
        <v>27.3</v>
      </c>
      <c r="R44" s="138">
        <f t="shared" si="8"/>
        <v>3.2760000000000002</v>
      </c>
      <c r="S44" s="138">
        <v>72.7</v>
      </c>
      <c r="T44" s="138">
        <f t="shared" si="9"/>
        <v>8.724</v>
      </c>
      <c r="U44" s="138">
        <v>0</v>
      </c>
      <c r="V44" s="138">
        <f t="shared" si="10"/>
        <v>0</v>
      </c>
      <c r="W44" s="138">
        <v>0</v>
      </c>
      <c r="X44" s="138">
        <f t="shared" si="11"/>
        <v>0</v>
      </c>
      <c r="Y44" s="138">
        <v>0</v>
      </c>
      <c r="Z44" s="138">
        <f t="shared" si="12"/>
        <v>0</v>
      </c>
      <c r="AA44" s="138">
        <v>0</v>
      </c>
      <c r="AB44" s="138">
        <f t="shared" si="13"/>
        <v>0</v>
      </c>
      <c r="AC44" s="138">
        <v>0</v>
      </c>
      <c r="AD44" s="138">
        <f t="shared" si="14"/>
        <v>0</v>
      </c>
      <c r="AE44" s="138">
        <v>100</v>
      </c>
      <c r="AF44" s="78">
        <f t="shared" si="15"/>
        <v>12</v>
      </c>
      <c r="AG44" s="78"/>
      <c r="AH44" s="78"/>
      <c r="AI44" s="78"/>
      <c r="AJ44" s="78"/>
      <c r="AK44" s="78"/>
      <c r="AL44" s="78"/>
      <c r="AM44" s="78"/>
      <c r="AN44" s="78"/>
      <c r="AO44" s="78"/>
    </row>
    <row r="45" spans="1:41" ht="12.75" customHeight="1" thickBot="1">
      <c r="A45" s="311"/>
      <c r="B45" s="26" t="s">
        <v>139</v>
      </c>
      <c r="C45" s="26">
        <v>0</v>
      </c>
      <c r="D45" s="12">
        <v>0</v>
      </c>
      <c r="E45" s="115">
        <v>0</v>
      </c>
      <c r="F45" s="115">
        <v>0</v>
      </c>
      <c r="G45" s="115">
        <v>0</v>
      </c>
      <c r="H45" s="115">
        <v>0</v>
      </c>
      <c r="I45" s="115">
        <v>0</v>
      </c>
      <c r="J45" s="115">
        <v>0</v>
      </c>
      <c r="K45" s="115">
        <v>0</v>
      </c>
      <c r="L45" s="115">
        <v>0</v>
      </c>
      <c r="M45" s="311"/>
      <c r="N45" s="26" t="s">
        <v>139</v>
      </c>
      <c r="O45" s="26">
        <v>0</v>
      </c>
      <c r="P45" s="12">
        <v>0</v>
      </c>
      <c r="Q45" s="12">
        <v>0</v>
      </c>
      <c r="R45" s="138">
        <f t="shared" si="8"/>
        <v>0</v>
      </c>
      <c r="S45" s="12">
        <v>0</v>
      </c>
      <c r="T45" s="138">
        <f t="shared" si="9"/>
        <v>0</v>
      </c>
      <c r="U45" s="12">
        <v>0</v>
      </c>
      <c r="V45" s="138">
        <f t="shared" si="10"/>
        <v>0</v>
      </c>
      <c r="W45" s="12">
        <v>0</v>
      </c>
      <c r="X45" s="138">
        <f t="shared" si="11"/>
        <v>0</v>
      </c>
      <c r="Y45" s="12">
        <v>0</v>
      </c>
      <c r="Z45" s="138">
        <f t="shared" si="12"/>
        <v>0</v>
      </c>
      <c r="AA45" s="12">
        <v>0</v>
      </c>
      <c r="AB45" s="138">
        <f t="shared" si="13"/>
        <v>0</v>
      </c>
      <c r="AC45" s="12">
        <v>0</v>
      </c>
      <c r="AD45" s="138">
        <f t="shared" si="14"/>
        <v>0</v>
      </c>
      <c r="AE45" s="12">
        <v>0</v>
      </c>
      <c r="AF45" s="78">
        <f t="shared" si="15"/>
        <v>0</v>
      </c>
      <c r="AG45" s="50"/>
      <c r="AH45" s="78"/>
      <c r="AI45" s="50"/>
      <c r="AJ45" s="78"/>
      <c r="AK45" s="50"/>
      <c r="AL45" s="78"/>
      <c r="AM45" s="50"/>
      <c r="AN45" s="78"/>
      <c r="AO45" s="50"/>
    </row>
    <row r="46" spans="1:41" ht="12.75" customHeight="1" thickBot="1" thickTop="1">
      <c r="A46" s="2" t="s">
        <v>148</v>
      </c>
      <c r="B46" s="2"/>
      <c r="C46" s="2"/>
      <c r="D46" s="18"/>
      <c r="E46" s="111"/>
      <c r="F46" s="111"/>
      <c r="G46" s="111"/>
      <c r="H46" s="111"/>
      <c r="I46" s="111"/>
      <c r="J46" s="111"/>
      <c r="K46" s="111"/>
      <c r="L46" s="111"/>
      <c r="M46" s="2" t="s">
        <v>148</v>
      </c>
      <c r="N46" s="2"/>
      <c r="O46" s="2"/>
      <c r="P46" s="18"/>
      <c r="Q46" s="31"/>
      <c r="R46" s="138">
        <f t="shared" si="8"/>
        <v>0</v>
      </c>
      <c r="S46" s="31"/>
      <c r="T46" s="138">
        <f t="shared" si="9"/>
        <v>0</v>
      </c>
      <c r="U46" s="31"/>
      <c r="V46" s="138">
        <f t="shared" si="10"/>
        <v>0</v>
      </c>
      <c r="W46" s="31"/>
      <c r="X46" s="138">
        <f t="shared" si="11"/>
        <v>0</v>
      </c>
      <c r="Y46" s="31"/>
      <c r="Z46" s="138">
        <f t="shared" si="12"/>
        <v>0</v>
      </c>
      <c r="AA46" s="31"/>
      <c r="AB46" s="138">
        <f t="shared" si="13"/>
        <v>0</v>
      </c>
      <c r="AC46" s="31"/>
      <c r="AD46" s="138">
        <f t="shared" si="14"/>
        <v>0</v>
      </c>
      <c r="AE46" s="31"/>
      <c r="AF46" s="78">
        <f t="shared" si="15"/>
        <v>0</v>
      </c>
      <c r="AG46" s="163"/>
      <c r="AH46" s="78"/>
      <c r="AI46" s="163"/>
      <c r="AJ46" s="78"/>
      <c r="AK46" s="163"/>
      <c r="AL46" s="78"/>
      <c r="AM46" s="78"/>
      <c r="AN46" s="78"/>
      <c r="AO46" s="78"/>
    </row>
    <row r="47" spans="1:41" ht="12.75" customHeight="1" thickTop="1">
      <c r="A47" s="310" t="s">
        <v>149</v>
      </c>
      <c r="B47" s="26" t="s">
        <v>12</v>
      </c>
      <c r="C47" s="26">
        <v>4</v>
      </c>
      <c r="D47" s="138">
        <v>3</v>
      </c>
      <c r="E47" s="185">
        <v>50</v>
      </c>
      <c r="F47" s="185">
        <v>25</v>
      </c>
      <c r="G47" s="185">
        <v>25</v>
      </c>
      <c r="H47" s="185">
        <v>0</v>
      </c>
      <c r="I47" s="185">
        <v>0</v>
      </c>
      <c r="J47" s="185">
        <v>0</v>
      </c>
      <c r="K47" s="185">
        <v>100</v>
      </c>
      <c r="L47" s="185">
        <v>0</v>
      </c>
      <c r="M47" s="310" t="s">
        <v>149</v>
      </c>
      <c r="N47" s="26" t="s">
        <v>12</v>
      </c>
      <c r="O47" s="26">
        <v>4</v>
      </c>
      <c r="P47" s="138">
        <v>3</v>
      </c>
      <c r="Q47" s="138">
        <v>50</v>
      </c>
      <c r="R47" s="138">
        <f t="shared" si="8"/>
        <v>2</v>
      </c>
      <c r="S47" s="138">
        <v>25</v>
      </c>
      <c r="T47" s="138">
        <f t="shared" si="9"/>
        <v>1</v>
      </c>
      <c r="U47" s="138">
        <v>25</v>
      </c>
      <c r="V47" s="138">
        <f t="shared" si="10"/>
        <v>1</v>
      </c>
      <c r="W47" s="138">
        <v>0</v>
      </c>
      <c r="X47" s="138">
        <f t="shared" si="11"/>
        <v>0</v>
      </c>
      <c r="Y47" s="138">
        <v>0</v>
      </c>
      <c r="Z47" s="138">
        <f t="shared" si="12"/>
        <v>0</v>
      </c>
      <c r="AA47" s="138">
        <v>0</v>
      </c>
      <c r="AB47" s="138">
        <f t="shared" si="13"/>
        <v>0</v>
      </c>
      <c r="AC47" s="138">
        <v>100</v>
      </c>
      <c r="AD47" s="138">
        <f t="shared" si="14"/>
        <v>4</v>
      </c>
      <c r="AE47" s="138">
        <v>0</v>
      </c>
      <c r="AF47" s="78">
        <f t="shared" si="15"/>
        <v>0</v>
      </c>
      <c r="AG47" s="78"/>
      <c r="AH47" s="78"/>
      <c r="AI47" s="78"/>
      <c r="AJ47" s="78"/>
      <c r="AK47" s="78"/>
      <c r="AL47" s="78"/>
      <c r="AM47" s="78"/>
      <c r="AN47" s="78"/>
      <c r="AO47" s="78"/>
    </row>
    <row r="48" spans="1:41" ht="12.75" customHeight="1">
      <c r="A48" s="311"/>
      <c r="B48" s="26" t="s">
        <v>139</v>
      </c>
      <c r="C48" s="26">
        <v>0</v>
      </c>
      <c r="D48" s="12">
        <v>0</v>
      </c>
      <c r="E48" s="115">
        <v>0</v>
      </c>
      <c r="F48" s="115">
        <v>0</v>
      </c>
      <c r="G48" s="115">
        <v>0</v>
      </c>
      <c r="H48" s="115">
        <v>0</v>
      </c>
      <c r="I48" s="115">
        <v>0</v>
      </c>
      <c r="J48" s="115">
        <v>0</v>
      </c>
      <c r="K48" s="115">
        <v>0</v>
      </c>
      <c r="L48" s="115">
        <v>0</v>
      </c>
      <c r="M48" s="311"/>
      <c r="N48" s="26" t="s">
        <v>139</v>
      </c>
      <c r="O48" s="26">
        <v>0</v>
      </c>
      <c r="P48" s="12">
        <v>0</v>
      </c>
      <c r="Q48" s="12">
        <v>0</v>
      </c>
      <c r="R48" s="138">
        <f t="shared" si="8"/>
        <v>0</v>
      </c>
      <c r="S48" s="12">
        <v>0</v>
      </c>
      <c r="T48" s="138">
        <f t="shared" si="9"/>
        <v>0</v>
      </c>
      <c r="U48" s="12">
        <v>0</v>
      </c>
      <c r="V48" s="138">
        <f t="shared" si="10"/>
        <v>0</v>
      </c>
      <c r="W48" s="12">
        <v>0</v>
      </c>
      <c r="X48" s="138">
        <f t="shared" si="11"/>
        <v>0</v>
      </c>
      <c r="Y48" s="12">
        <v>0</v>
      </c>
      <c r="Z48" s="138">
        <f t="shared" si="12"/>
        <v>0</v>
      </c>
      <c r="AA48" s="12">
        <v>0</v>
      </c>
      <c r="AB48" s="138">
        <f t="shared" si="13"/>
        <v>0</v>
      </c>
      <c r="AC48" s="12">
        <v>0</v>
      </c>
      <c r="AD48" s="138">
        <f t="shared" si="14"/>
        <v>0</v>
      </c>
      <c r="AE48" s="12">
        <v>0</v>
      </c>
      <c r="AF48" s="78">
        <f t="shared" si="15"/>
        <v>0</v>
      </c>
      <c r="AG48" s="50"/>
      <c r="AH48" s="78"/>
      <c r="AI48" s="50"/>
      <c r="AJ48" s="78"/>
      <c r="AK48" s="50"/>
      <c r="AL48" s="78"/>
      <c r="AM48" s="50"/>
      <c r="AN48" s="78"/>
      <c r="AO48" s="50"/>
    </row>
    <row r="49" spans="1:41" ht="12.75" customHeight="1">
      <c r="A49" s="297" t="s">
        <v>150</v>
      </c>
      <c r="B49" s="139" t="s">
        <v>12</v>
      </c>
      <c r="C49" s="139">
        <v>13</v>
      </c>
      <c r="D49" s="35">
        <v>7</v>
      </c>
      <c r="E49" s="152">
        <v>42.9</v>
      </c>
      <c r="F49" s="152">
        <v>21.4</v>
      </c>
      <c r="G49" s="152">
        <v>35.7</v>
      </c>
      <c r="H49" s="152">
        <v>16.7</v>
      </c>
      <c r="I49" s="152">
        <v>25</v>
      </c>
      <c r="J49" s="152">
        <v>0</v>
      </c>
      <c r="K49" s="152">
        <v>50</v>
      </c>
      <c r="L49" s="152">
        <v>8.3</v>
      </c>
      <c r="M49" s="297" t="s">
        <v>150</v>
      </c>
      <c r="N49" s="139" t="s">
        <v>12</v>
      </c>
      <c r="O49" s="139">
        <v>13</v>
      </c>
      <c r="P49" s="35">
        <v>7</v>
      </c>
      <c r="Q49" s="35">
        <v>42.9</v>
      </c>
      <c r="R49" s="138">
        <f t="shared" si="8"/>
        <v>5.576999999999999</v>
      </c>
      <c r="S49" s="35">
        <v>21.4</v>
      </c>
      <c r="T49" s="138">
        <f t="shared" si="9"/>
        <v>2.782</v>
      </c>
      <c r="U49" s="35">
        <v>35.7</v>
      </c>
      <c r="V49" s="138">
        <f t="shared" si="10"/>
        <v>4.641</v>
      </c>
      <c r="W49" s="35">
        <v>16.7</v>
      </c>
      <c r="X49" s="138">
        <f t="shared" si="11"/>
        <v>2.171</v>
      </c>
      <c r="Y49" s="35">
        <v>25</v>
      </c>
      <c r="Z49" s="138">
        <f t="shared" si="12"/>
        <v>3.25</v>
      </c>
      <c r="AA49" s="35">
        <v>0</v>
      </c>
      <c r="AB49" s="138">
        <f t="shared" si="13"/>
        <v>0</v>
      </c>
      <c r="AC49" s="35">
        <v>50</v>
      </c>
      <c r="AD49" s="138">
        <f t="shared" si="14"/>
        <v>6.5</v>
      </c>
      <c r="AE49" s="35">
        <v>8.3</v>
      </c>
      <c r="AF49" s="78">
        <f t="shared" si="15"/>
        <v>1.079</v>
      </c>
      <c r="AG49" s="78"/>
      <c r="AH49" s="78"/>
      <c r="AI49" s="78"/>
      <c r="AJ49" s="78"/>
      <c r="AK49" s="78"/>
      <c r="AL49" s="78"/>
      <c r="AM49" s="78"/>
      <c r="AN49" s="78"/>
      <c r="AO49" s="78"/>
    </row>
    <row r="50" spans="1:41" ht="12.75" customHeight="1">
      <c r="A50" s="298"/>
      <c r="B50" s="140" t="s">
        <v>139</v>
      </c>
      <c r="C50" s="140">
        <v>1</v>
      </c>
      <c r="D50" s="36">
        <v>0</v>
      </c>
      <c r="E50" s="153">
        <v>100</v>
      </c>
      <c r="F50" s="153">
        <v>0</v>
      </c>
      <c r="G50" s="153">
        <v>0</v>
      </c>
      <c r="H50" s="153">
        <v>0</v>
      </c>
      <c r="I50" s="153">
        <v>0</v>
      </c>
      <c r="J50" s="153">
        <v>0</v>
      </c>
      <c r="K50" s="153">
        <v>0</v>
      </c>
      <c r="L50" s="153">
        <v>0</v>
      </c>
      <c r="M50" s="298"/>
      <c r="N50" s="140" t="s">
        <v>139</v>
      </c>
      <c r="O50" s="140">
        <v>1</v>
      </c>
      <c r="P50" s="36">
        <v>0</v>
      </c>
      <c r="Q50" s="36">
        <v>100</v>
      </c>
      <c r="R50" s="138">
        <f t="shared" si="8"/>
        <v>1</v>
      </c>
      <c r="S50" s="36">
        <v>0</v>
      </c>
      <c r="T50" s="138">
        <f t="shared" si="9"/>
        <v>0</v>
      </c>
      <c r="U50" s="36">
        <v>0</v>
      </c>
      <c r="V50" s="138">
        <f t="shared" si="10"/>
        <v>0</v>
      </c>
      <c r="W50" s="36">
        <v>0</v>
      </c>
      <c r="X50" s="138">
        <f t="shared" si="11"/>
        <v>0</v>
      </c>
      <c r="Y50" s="36">
        <v>0</v>
      </c>
      <c r="Z50" s="138">
        <f t="shared" si="12"/>
        <v>0</v>
      </c>
      <c r="AA50" s="36">
        <v>0</v>
      </c>
      <c r="AB50" s="138">
        <f t="shared" si="13"/>
        <v>0</v>
      </c>
      <c r="AC50" s="36">
        <v>0</v>
      </c>
      <c r="AD50" s="138">
        <f t="shared" si="14"/>
        <v>0</v>
      </c>
      <c r="AE50" s="36">
        <v>0</v>
      </c>
      <c r="AF50" s="78">
        <f t="shared" si="15"/>
        <v>0</v>
      </c>
      <c r="AG50" s="78"/>
      <c r="AH50" s="78"/>
      <c r="AI50" s="78"/>
      <c r="AJ50" s="78"/>
      <c r="AK50" s="78"/>
      <c r="AL50" s="78"/>
      <c r="AM50" s="78"/>
      <c r="AN50" s="78"/>
      <c r="AO50" s="78"/>
    </row>
    <row r="51" spans="1:41" ht="12.75" customHeight="1">
      <c r="A51" s="310" t="s">
        <v>151</v>
      </c>
      <c r="B51" s="26" t="s">
        <v>12</v>
      </c>
      <c r="C51" s="26">
        <v>7</v>
      </c>
      <c r="D51" s="138">
        <v>4</v>
      </c>
      <c r="E51" s="185">
        <v>42.9</v>
      </c>
      <c r="F51" s="185">
        <v>57.1</v>
      </c>
      <c r="G51" s="185">
        <v>0</v>
      </c>
      <c r="H51" s="185">
        <v>0</v>
      </c>
      <c r="I51" s="185">
        <v>0</v>
      </c>
      <c r="J51" s="185">
        <v>0</v>
      </c>
      <c r="K51" s="185">
        <v>100</v>
      </c>
      <c r="L51" s="185">
        <v>0</v>
      </c>
      <c r="M51" s="310" t="s">
        <v>151</v>
      </c>
      <c r="N51" s="26" t="s">
        <v>12</v>
      </c>
      <c r="O51" s="26">
        <v>7</v>
      </c>
      <c r="P51" s="138">
        <v>4</v>
      </c>
      <c r="Q51" s="138">
        <v>42.9</v>
      </c>
      <c r="R51" s="138">
        <f t="shared" si="8"/>
        <v>3.003</v>
      </c>
      <c r="S51" s="138">
        <v>57.1</v>
      </c>
      <c r="T51" s="138">
        <f t="shared" si="9"/>
        <v>3.997</v>
      </c>
      <c r="U51" s="138">
        <v>0</v>
      </c>
      <c r="V51" s="138">
        <f t="shared" si="10"/>
        <v>0</v>
      </c>
      <c r="W51" s="138">
        <v>0</v>
      </c>
      <c r="X51" s="138">
        <f t="shared" si="11"/>
        <v>0</v>
      </c>
      <c r="Y51" s="138">
        <v>0</v>
      </c>
      <c r="Z51" s="138">
        <f t="shared" si="12"/>
        <v>0</v>
      </c>
      <c r="AA51" s="138">
        <v>0</v>
      </c>
      <c r="AB51" s="138">
        <f t="shared" si="13"/>
        <v>0</v>
      </c>
      <c r="AC51" s="138">
        <v>100</v>
      </c>
      <c r="AD51" s="138">
        <f t="shared" si="14"/>
        <v>7</v>
      </c>
      <c r="AE51" s="138">
        <v>0</v>
      </c>
      <c r="AF51" s="78">
        <f t="shared" si="15"/>
        <v>0</v>
      </c>
      <c r="AG51" s="78"/>
      <c r="AH51" s="78"/>
      <c r="AI51" s="78"/>
      <c r="AJ51" s="78"/>
      <c r="AK51" s="78"/>
      <c r="AL51" s="78"/>
      <c r="AM51" s="78"/>
      <c r="AN51" s="78"/>
      <c r="AO51" s="78"/>
    </row>
    <row r="52" spans="1:41" ht="12.75" customHeight="1" thickBot="1">
      <c r="A52" s="311"/>
      <c r="B52" s="26" t="s">
        <v>139</v>
      </c>
      <c r="C52" s="26">
        <v>0</v>
      </c>
      <c r="D52" s="12">
        <v>0</v>
      </c>
      <c r="E52" s="115">
        <v>0</v>
      </c>
      <c r="F52" s="115">
        <v>0</v>
      </c>
      <c r="G52" s="115">
        <v>0</v>
      </c>
      <c r="H52" s="115">
        <v>0</v>
      </c>
      <c r="I52" s="115">
        <v>0</v>
      </c>
      <c r="J52" s="115">
        <v>0</v>
      </c>
      <c r="K52" s="115">
        <v>0</v>
      </c>
      <c r="L52" s="115">
        <v>0</v>
      </c>
      <c r="M52" s="311"/>
      <c r="N52" s="26" t="s">
        <v>139</v>
      </c>
      <c r="O52" s="26">
        <v>0</v>
      </c>
      <c r="P52" s="12">
        <v>0</v>
      </c>
      <c r="Q52" s="12">
        <v>0</v>
      </c>
      <c r="R52" s="138">
        <f t="shared" si="8"/>
        <v>0</v>
      </c>
      <c r="S52" s="12">
        <v>0</v>
      </c>
      <c r="T52" s="138">
        <f t="shared" si="9"/>
        <v>0</v>
      </c>
      <c r="U52" s="12">
        <v>0</v>
      </c>
      <c r="V52" s="138">
        <f t="shared" si="10"/>
        <v>0</v>
      </c>
      <c r="W52" s="12">
        <v>0</v>
      </c>
      <c r="X52" s="138">
        <f t="shared" si="11"/>
        <v>0</v>
      </c>
      <c r="Y52" s="12">
        <v>0</v>
      </c>
      <c r="Z52" s="138">
        <f t="shared" si="12"/>
        <v>0</v>
      </c>
      <c r="AA52" s="12">
        <v>0</v>
      </c>
      <c r="AB52" s="138">
        <f t="shared" si="13"/>
        <v>0</v>
      </c>
      <c r="AC52" s="12">
        <v>0</v>
      </c>
      <c r="AD52" s="138">
        <f t="shared" si="14"/>
        <v>0</v>
      </c>
      <c r="AE52" s="12">
        <v>0</v>
      </c>
      <c r="AF52" s="78">
        <f t="shared" si="15"/>
        <v>0</v>
      </c>
      <c r="AG52" s="50"/>
      <c r="AH52" s="78"/>
      <c r="AI52" s="50"/>
      <c r="AJ52" s="78"/>
      <c r="AK52" s="50"/>
      <c r="AL52" s="78"/>
      <c r="AM52" s="50"/>
      <c r="AN52" s="78"/>
      <c r="AO52" s="50"/>
    </row>
    <row r="53" spans="1:42" ht="12.75" customHeight="1" thickTop="1">
      <c r="A53" s="280" t="s">
        <v>123</v>
      </c>
      <c r="B53" s="90" t="s">
        <v>12</v>
      </c>
      <c r="C53" s="90">
        <f>C5+C7+C9+C11+C13+C15+C17+C19+C21+C23+C36+C38+C40+C42+C44+C47+C49+C51</f>
        <v>162</v>
      </c>
      <c r="D53" s="66">
        <f>D5+D7+D9+D11+D13+D15+D17+D19+D21+D23+D36+D38+D40+D42+D44+D47+D49+D51</f>
        <v>94</v>
      </c>
      <c r="E53" s="67">
        <v>49.5</v>
      </c>
      <c r="F53" s="67">
        <v>40.2</v>
      </c>
      <c r="G53" s="67">
        <v>10.3</v>
      </c>
      <c r="H53" s="67">
        <v>38</v>
      </c>
      <c r="I53" s="67">
        <v>12.5</v>
      </c>
      <c r="J53" s="67">
        <v>0</v>
      </c>
      <c r="K53" s="67">
        <v>25.7</v>
      </c>
      <c r="L53" s="67">
        <v>23.8</v>
      </c>
      <c r="M53" s="280" t="s">
        <v>123</v>
      </c>
      <c r="N53" s="90" t="s">
        <v>12</v>
      </c>
      <c r="O53" s="66">
        <f>O5+O7+O9+O11+O13+O15+O17+O19+O21+O23+O36+O38+O40+O42+O44+O47+O49+O51</f>
        <v>162</v>
      </c>
      <c r="P53" s="66">
        <f>P5+P7+P9+P11+P13+P15+P17+P19+P21+P23+P36+P38+P40+P42+P44+P47+P49+P51</f>
        <v>94</v>
      </c>
      <c r="Q53" s="67">
        <v>47.7730964467005</v>
      </c>
      <c r="R53" s="66">
        <f>R5+R7+R9+R11+R13+R15+R17+R19+R21+R23+R36+R38+R40+R42+R44+R47+R49+R51</f>
        <v>76.673</v>
      </c>
      <c r="S53" s="67">
        <v>37.295939086294425</v>
      </c>
      <c r="T53" s="66">
        <f>T5+T7+T9+T11+T13+T15+T17+T19+T21+T23+T36+T38+T40+T42+T44+T47+T49+T51</f>
        <v>63.007999999999996</v>
      </c>
      <c r="U53" s="67">
        <v>14.937055837563454</v>
      </c>
      <c r="V53" s="66">
        <f>V5+V7+V9+V11+V13+V15+V17+V19+V21+V23+V36+V38+V40+V42+V44+V47+V49+V51</f>
        <v>22.331000000000003</v>
      </c>
      <c r="W53" s="67">
        <v>1.234010152284264</v>
      </c>
      <c r="X53" s="66">
        <f>X5+X7+X9+X11+X13+X15+X17+X19+X21+X23+X36+X38+X40+X42+X44+X47+X49+X51</f>
        <v>41.071</v>
      </c>
      <c r="Y53" s="67">
        <v>0.5076142131979695</v>
      </c>
      <c r="Z53" s="66">
        <f>Z5+Z7+Z9+Z11+Z13+Z15+Z17+Z19+Z21+Z23+Z36+Z38+Z40+Z42+Z44+Z47+Z49+Z51</f>
        <v>23.65</v>
      </c>
      <c r="AA53" s="67">
        <v>75.90253807106599</v>
      </c>
      <c r="AB53" s="66">
        <f>AB5+AB7+AB9+AB11+AB13+AB15+AB17+AB19+AB21+AB23+AB36+AB38+AB40+AB42+AB44+AB47+AB49+AB51</f>
        <v>0</v>
      </c>
      <c r="AC53" s="67">
        <v>2.0558375634517767</v>
      </c>
      <c r="AD53" s="66">
        <f>AD5+AD7+AD9+AD11+AD13+AD15+AD17+AD19+AD21+AD23+AD36+AD38+AD40+AD42+AD44+AD47+AD49+AD51</f>
        <v>26.8</v>
      </c>
      <c r="AE53" s="67">
        <v>4.324365482233502</v>
      </c>
      <c r="AF53" s="66">
        <f>AF5+AF7+AF9+AF11+AF13+AF15+AF17+AF19+AF21+AF23+AF36+AF38+AF40+AF42+AF44+AF47+AF49+AF51</f>
        <v>40.479</v>
      </c>
      <c r="AG53" s="163"/>
      <c r="AH53" s="163"/>
      <c r="AI53" s="163"/>
      <c r="AJ53" s="163"/>
      <c r="AK53" s="163"/>
      <c r="AL53" s="163"/>
      <c r="AM53" s="163"/>
      <c r="AN53" s="163"/>
      <c r="AO53" s="163"/>
      <c r="AP53" s="163"/>
    </row>
    <row r="54" spans="1:42" ht="12.75" customHeight="1" thickBot="1">
      <c r="A54" s="281"/>
      <c r="B54" s="7" t="s">
        <v>139</v>
      </c>
      <c r="C54" s="7">
        <f>C6+C8+C10+C12+C14+C16+C18+C20+C22+C24+C37+C39+C41+C43+C45+C48+C50+C52</f>
        <v>7</v>
      </c>
      <c r="D54" s="70">
        <f>D6+D8+D10+D12+D14+D16+D18+D20+D22+D24+D37+D39+D41+D43+D45+D48+D50+D52</f>
        <v>3</v>
      </c>
      <c r="E54" s="71">
        <v>60</v>
      </c>
      <c r="F54" s="71">
        <v>40</v>
      </c>
      <c r="G54" s="71">
        <v>0</v>
      </c>
      <c r="H54" s="71">
        <v>50</v>
      </c>
      <c r="I54" s="71">
        <v>0</v>
      </c>
      <c r="J54" s="71">
        <v>0</v>
      </c>
      <c r="K54" s="71">
        <v>50</v>
      </c>
      <c r="L54" s="71">
        <v>0</v>
      </c>
      <c r="M54" s="281"/>
      <c r="N54" s="7" t="s">
        <v>139</v>
      </c>
      <c r="O54" s="70">
        <f>O6+O8+O10+O12+O14+O16+O18+O20+O22+O24+O37+O39+O41+O43+O45+O48+O50+O52</f>
        <v>7</v>
      </c>
      <c r="P54" s="70">
        <f>P6+P8+P10+P12+P14+P16+P18+P20+P22+P24+P37+P39+P41+P43+P45+P48+P50+P52</f>
        <v>3</v>
      </c>
      <c r="Q54" s="71">
        <v>13.75</v>
      </c>
      <c r="R54" s="197">
        <f>R6+R8+R10+R12+R14+R16+R18+R20+R22+R24+R37+R39+R41+R43+R45+R48+R50+R52</f>
        <v>3</v>
      </c>
      <c r="S54" s="71">
        <v>45</v>
      </c>
      <c r="T54" s="197">
        <f>T6+T8+T10+T12+T14+T16+T18+T20+T22+T24+T37+T39+T41+T43+T45+T48+T50+T52</f>
        <v>3</v>
      </c>
      <c r="U54" s="71">
        <v>0</v>
      </c>
      <c r="V54" s="70">
        <f>V6+V8+V10+V12+V14+V16+V18+V20+V22+V24+V37+V39+V41+V43+V45+V48+V50+V52</f>
        <v>0</v>
      </c>
      <c r="W54" s="71">
        <v>0</v>
      </c>
      <c r="X54" s="70">
        <f>X6+X8+X10+X12+X14+X16+X18+X20+X22+X24+X37+X39+X41+X43+X45+X48+X50+X52</f>
        <v>1</v>
      </c>
      <c r="Y54" s="71">
        <v>0</v>
      </c>
      <c r="Z54" s="70">
        <f>Z6+Z8+Z10+Z12+Z14+Z16+Z18+Z20+Z22+Z24+Z37+Z39+Z41+Z43+Z45+Z48+Z50+Z52</f>
        <v>0</v>
      </c>
      <c r="AA54" s="71">
        <v>51.25</v>
      </c>
      <c r="AB54" s="70">
        <f>AB6+AB8+AB10+AB12+AB14+AB16+AB18+AB20+AB22+AB24+AB37+AB39+AB41+AB43+AB45+AB48+AB50+AB52</f>
        <v>0</v>
      </c>
      <c r="AC54" s="71">
        <v>0</v>
      </c>
      <c r="AD54" s="70">
        <f>AD6+AD8+AD10+AD12+AD14+AD16+AD18+AD20+AD22+AD24+AD37+AD39+AD41+AD43+AD45+AD48+AD50+AD52</f>
        <v>2</v>
      </c>
      <c r="AE54" s="71">
        <v>7.5</v>
      </c>
      <c r="AF54" s="70">
        <f>AF6+AF8+AF10+AF12+AF14+AF16+AF18+AF20+AF22+AF24+AF37+AF39+AF41+AF43+AF45+AF48+AF50+AF52</f>
        <v>0</v>
      </c>
      <c r="AG54" s="163"/>
      <c r="AH54" s="163"/>
      <c r="AI54" s="163"/>
      <c r="AJ54" s="163"/>
      <c r="AK54" s="163"/>
      <c r="AL54" s="163"/>
      <c r="AM54" s="163"/>
      <c r="AN54" s="163"/>
      <c r="AO54" s="163"/>
      <c r="AP54" s="163"/>
    </row>
    <row r="55" spans="1:31" ht="12.75" customHeight="1" thickTop="1">
      <c r="A55" s="191">
        <v>1</v>
      </c>
      <c r="B55" s="324" t="s">
        <v>62</v>
      </c>
      <c r="C55" s="324"/>
      <c r="D55" s="324"/>
      <c r="E55" s="324"/>
      <c r="M55" s="191"/>
      <c r="N55" s="324"/>
      <c r="O55" s="324"/>
      <c r="P55" s="324"/>
      <c r="Q55" s="324"/>
      <c r="R55" s="194"/>
      <c r="S55" s="98"/>
      <c r="T55" s="98"/>
      <c r="U55" s="98"/>
      <c r="V55" s="98"/>
      <c r="W55" s="98"/>
      <c r="X55" s="98"/>
      <c r="Y55" s="98"/>
      <c r="Z55" s="98"/>
      <c r="AA55" s="98"/>
      <c r="AB55" s="98"/>
      <c r="AC55" s="98"/>
      <c r="AD55" s="98"/>
      <c r="AE55" s="98"/>
    </row>
    <row r="56" spans="1:31" ht="12.75" customHeight="1">
      <c r="A56" s="191">
        <v>2</v>
      </c>
      <c r="B56" s="324" t="s">
        <v>63</v>
      </c>
      <c r="C56" s="324"/>
      <c r="D56" s="324"/>
      <c r="E56" s="324"/>
      <c r="M56" s="191"/>
      <c r="N56" s="324"/>
      <c r="O56" s="324"/>
      <c r="P56" s="324"/>
      <c r="Q56" s="324"/>
      <c r="R56" s="194"/>
      <c r="S56"/>
      <c r="T56"/>
      <c r="U56"/>
      <c r="V56" t="e">
        <f>#REF!+#REF!+#REF!</f>
        <v>#REF!</v>
      </c>
      <c r="W56"/>
      <c r="X56"/>
      <c r="Y56"/>
      <c r="Z56"/>
      <c r="AA56"/>
      <c r="AB56"/>
      <c r="AC56"/>
      <c r="AD56"/>
      <c r="AE56"/>
    </row>
    <row r="57" spans="1:31" ht="12.75" customHeight="1">
      <c r="A57" s="191">
        <v>3</v>
      </c>
      <c r="B57" s="324" t="s">
        <v>64</v>
      </c>
      <c r="C57" s="324"/>
      <c r="D57" s="324"/>
      <c r="E57" s="324"/>
      <c r="M57" s="191"/>
      <c r="N57" s="324"/>
      <c r="O57" s="324"/>
      <c r="P57" s="324"/>
      <c r="Q57" s="324"/>
      <c r="R57" s="194"/>
      <c r="S57"/>
      <c r="T57"/>
      <c r="U57"/>
      <c r="V57" t="e">
        <f>#REF!+#REF!+#REF!</f>
        <v>#REF!</v>
      </c>
      <c r="W57"/>
      <c r="X57"/>
      <c r="Y57"/>
      <c r="Z57"/>
      <c r="AA57"/>
      <c r="AB57"/>
      <c r="AC57"/>
      <c r="AD57"/>
      <c r="AE57"/>
    </row>
    <row r="58" spans="1:31" ht="12.75" customHeight="1">
      <c r="A58" s="191">
        <v>4</v>
      </c>
      <c r="B58" s="324" t="s">
        <v>65</v>
      </c>
      <c r="C58" s="324"/>
      <c r="D58" s="324"/>
      <c r="E58" s="324"/>
      <c r="M58" s="191"/>
      <c r="N58" s="324"/>
      <c r="O58" s="324"/>
      <c r="P58" s="324"/>
      <c r="Q58" s="324"/>
      <c r="R58" s="194"/>
      <c r="S58"/>
      <c r="T58"/>
      <c r="U58"/>
      <c r="V58"/>
      <c r="W58"/>
      <c r="X58"/>
      <c r="Y58"/>
      <c r="Z58"/>
      <c r="AA58"/>
      <c r="AB58"/>
      <c r="AC58"/>
      <c r="AD58"/>
      <c r="AE58"/>
    </row>
    <row r="59" spans="1:31" ht="12.75" customHeight="1">
      <c r="A59" s="191">
        <v>5</v>
      </c>
      <c r="B59" s="324" t="s">
        <v>66</v>
      </c>
      <c r="C59" s="324"/>
      <c r="D59" s="324"/>
      <c r="E59" s="324"/>
      <c r="M59" s="191"/>
      <c r="N59" s="324"/>
      <c r="O59" s="324"/>
      <c r="P59" s="324"/>
      <c r="Q59" s="324"/>
      <c r="R59" s="194"/>
      <c r="S59"/>
      <c r="T59"/>
      <c r="U59"/>
      <c r="V59"/>
      <c r="W59"/>
      <c r="X59"/>
      <c r="Y59"/>
      <c r="Z59"/>
      <c r="AA59"/>
      <c r="AB59"/>
      <c r="AC59"/>
      <c r="AD59"/>
      <c r="AE59"/>
    </row>
    <row r="60" spans="1:31" ht="15.75" customHeight="1">
      <c r="A60" s="98"/>
      <c r="B60" s="98"/>
      <c r="C60" s="98"/>
      <c r="D60" s="98"/>
      <c r="E60" s="98"/>
      <c r="F60" s="98"/>
      <c r="G60" s="98"/>
      <c r="M60"/>
      <c r="N60"/>
      <c r="O60"/>
      <c r="P60"/>
      <c r="Q60"/>
      <c r="R60"/>
      <c r="S60"/>
      <c r="T60"/>
      <c r="U60"/>
      <c r="V60"/>
      <c r="W60"/>
      <c r="X60"/>
      <c r="Y60"/>
      <c r="Z60"/>
      <c r="AA60"/>
      <c r="AB60"/>
      <c r="AC60"/>
      <c r="AD60"/>
      <c r="AE60"/>
    </row>
    <row r="61" spans="1:31" ht="15.75" customHeight="1">
      <c r="A61" s="328"/>
      <c r="B61" s="328"/>
      <c r="C61" s="328"/>
      <c r="D61" s="328"/>
      <c r="E61" s="328"/>
      <c r="F61" s="328"/>
      <c r="G61" s="328"/>
      <c r="M61"/>
      <c r="N61"/>
      <c r="O61"/>
      <c r="P61"/>
      <c r="Q61"/>
      <c r="R61"/>
      <c r="S61"/>
      <c r="T61"/>
      <c r="U61"/>
      <c r="V61"/>
      <c r="W61"/>
      <c r="X61"/>
      <c r="Y61"/>
      <c r="Z61"/>
      <c r="AA61"/>
      <c r="AB61"/>
      <c r="AC61"/>
      <c r="AD61"/>
      <c r="AE61"/>
    </row>
    <row r="62" spans="1:31" ht="18.75" customHeight="1">
      <c r="A62" s="326">
        <v>100</v>
      </c>
      <c r="B62" s="326"/>
      <c r="C62" s="326"/>
      <c r="D62" s="326"/>
      <c r="E62" s="326"/>
      <c r="F62" s="326"/>
      <c r="G62" s="326"/>
      <c r="H62" s="326"/>
      <c r="I62" s="326"/>
      <c r="J62" s="326"/>
      <c r="K62" s="326"/>
      <c r="L62" s="326"/>
      <c r="M62"/>
      <c r="N62"/>
      <c r="O62"/>
      <c r="P62"/>
      <c r="Q62"/>
      <c r="R62"/>
      <c r="S62"/>
      <c r="T62"/>
      <c r="U62"/>
      <c r="V62"/>
      <c r="W62"/>
      <c r="X62"/>
      <c r="Y62"/>
      <c r="Z62"/>
      <c r="AA62"/>
      <c r="AB62"/>
      <c r="AC62"/>
      <c r="AD62"/>
      <c r="AE62"/>
    </row>
    <row r="63" spans="13:31" ht="15.75" customHeight="1">
      <c r="M63"/>
      <c r="N63"/>
      <c r="O63"/>
      <c r="P63"/>
      <c r="Q63"/>
      <c r="R63"/>
      <c r="S63"/>
      <c r="T63"/>
      <c r="U63"/>
      <c r="V63"/>
      <c r="W63"/>
      <c r="X63"/>
      <c r="Y63"/>
      <c r="Z63"/>
      <c r="AA63"/>
      <c r="AB63"/>
      <c r="AC63"/>
      <c r="AD63"/>
      <c r="AE63"/>
    </row>
    <row r="64" ht="15.75" customHeight="1"/>
    <row r="65" ht="15.75" customHeight="1"/>
    <row r="66" ht="15.75" customHeight="1"/>
    <row r="67" ht="15.75" customHeight="1"/>
    <row r="68" ht="12.75">
      <c r="F68" t="s">
        <v>48</v>
      </c>
    </row>
    <row r="70" spans="1:12" ht="12.75">
      <c r="A70" t="s">
        <v>214</v>
      </c>
      <c r="B70" t="s">
        <v>60</v>
      </c>
      <c r="D70" t="s">
        <v>15</v>
      </c>
      <c r="E70" t="s">
        <v>49</v>
      </c>
      <c r="F70" t="s">
        <v>57</v>
      </c>
      <c r="G70" t="s">
        <v>51</v>
      </c>
      <c r="H70">
        <v>1</v>
      </c>
      <c r="I70">
        <v>2</v>
      </c>
      <c r="J70">
        <v>3</v>
      </c>
      <c r="K70">
        <v>4</v>
      </c>
      <c r="L70">
        <v>5</v>
      </c>
    </row>
    <row r="72" spans="1:13" ht="12.75">
      <c r="A72">
        <v>11</v>
      </c>
      <c r="B72">
        <v>1</v>
      </c>
      <c r="D72">
        <v>4</v>
      </c>
      <c r="E72">
        <v>42.9</v>
      </c>
      <c r="F72">
        <v>57.1</v>
      </c>
      <c r="G72">
        <v>0</v>
      </c>
      <c r="H72">
        <v>0</v>
      </c>
      <c r="I72">
        <v>0</v>
      </c>
      <c r="J72">
        <v>0</v>
      </c>
      <c r="K72">
        <v>100</v>
      </c>
      <c r="L72">
        <v>0</v>
      </c>
      <c r="M72" s="80">
        <f aca="true" t="shared" si="16" ref="M72:M96">SUM(H72:L72)</f>
        <v>100</v>
      </c>
    </row>
    <row r="73" spans="1:13" ht="12.75">
      <c r="A73">
        <v>12</v>
      </c>
      <c r="B73">
        <v>1</v>
      </c>
      <c r="D73">
        <v>9</v>
      </c>
      <c r="E73">
        <v>66.7</v>
      </c>
      <c r="F73">
        <v>33.3</v>
      </c>
      <c r="G73">
        <v>0</v>
      </c>
      <c r="H73">
        <v>25</v>
      </c>
      <c r="I73">
        <v>0</v>
      </c>
      <c r="J73">
        <v>0</v>
      </c>
      <c r="K73">
        <v>25</v>
      </c>
      <c r="L73">
        <v>50</v>
      </c>
      <c r="M73" s="80">
        <f t="shared" si="16"/>
        <v>100</v>
      </c>
    </row>
    <row r="74" spans="1:13" ht="12.75">
      <c r="A74">
        <v>12</v>
      </c>
      <c r="B74">
        <v>2</v>
      </c>
      <c r="D74">
        <v>1</v>
      </c>
      <c r="E74">
        <v>100</v>
      </c>
      <c r="F74">
        <v>0</v>
      </c>
      <c r="G74">
        <v>0</v>
      </c>
      <c r="H74">
        <v>0</v>
      </c>
      <c r="I74">
        <v>0</v>
      </c>
      <c r="J74">
        <v>0</v>
      </c>
      <c r="K74">
        <v>0</v>
      </c>
      <c r="L74">
        <v>0</v>
      </c>
      <c r="M74" s="80">
        <f t="shared" si="16"/>
        <v>0</v>
      </c>
    </row>
    <row r="75" spans="1:13" ht="12.75">
      <c r="A75">
        <v>13</v>
      </c>
      <c r="B75">
        <v>1</v>
      </c>
      <c r="D75">
        <v>3</v>
      </c>
      <c r="E75">
        <v>50</v>
      </c>
      <c r="F75">
        <v>25</v>
      </c>
      <c r="G75">
        <v>25</v>
      </c>
      <c r="H75">
        <v>0</v>
      </c>
      <c r="I75">
        <v>0</v>
      </c>
      <c r="J75">
        <v>0</v>
      </c>
      <c r="K75">
        <v>100</v>
      </c>
      <c r="L75">
        <v>0</v>
      </c>
      <c r="M75" s="80">
        <f t="shared" si="16"/>
        <v>100</v>
      </c>
    </row>
    <row r="76" spans="1:13" ht="12.75">
      <c r="A76">
        <v>14</v>
      </c>
      <c r="B76">
        <v>1</v>
      </c>
      <c r="D76">
        <v>6</v>
      </c>
      <c r="E76">
        <v>50</v>
      </c>
      <c r="F76">
        <v>50</v>
      </c>
      <c r="G76">
        <v>0</v>
      </c>
      <c r="H76">
        <v>0</v>
      </c>
      <c r="I76">
        <v>0</v>
      </c>
      <c r="J76">
        <v>0</v>
      </c>
      <c r="K76">
        <v>0</v>
      </c>
      <c r="L76">
        <v>0</v>
      </c>
      <c r="M76" s="80">
        <f t="shared" si="16"/>
        <v>0</v>
      </c>
    </row>
    <row r="77" spans="1:13" ht="12.75">
      <c r="A77">
        <v>15</v>
      </c>
      <c r="B77">
        <v>1</v>
      </c>
      <c r="D77">
        <v>6</v>
      </c>
      <c r="E77">
        <v>41.7</v>
      </c>
      <c r="F77">
        <v>25</v>
      </c>
      <c r="G77">
        <v>33.3</v>
      </c>
      <c r="H77">
        <v>16.7</v>
      </c>
      <c r="I77">
        <v>25</v>
      </c>
      <c r="J77">
        <v>0</v>
      </c>
      <c r="K77">
        <v>50</v>
      </c>
      <c r="L77">
        <v>8.3</v>
      </c>
      <c r="M77" s="80">
        <f t="shared" si="16"/>
        <v>100</v>
      </c>
    </row>
    <row r="78" spans="1:13" ht="12.75">
      <c r="A78">
        <v>15</v>
      </c>
      <c r="B78">
        <v>2</v>
      </c>
      <c r="D78">
        <v>0</v>
      </c>
      <c r="E78">
        <v>100</v>
      </c>
      <c r="F78">
        <v>0</v>
      </c>
      <c r="G78">
        <v>0</v>
      </c>
      <c r="H78">
        <v>0</v>
      </c>
      <c r="I78">
        <v>0</v>
      </c>
      <c r="J78">
        <v>0</v>
      </c>
      <c r="K78">
        <v>0</v>
      </c>
      <c r="L78">
        <v>0</v>
      </c>
      <c r="M78" s="80">
        <f t="shared" si="16"/>
        <v>0</v>
      </c>
    </row>
    <row r="79" spans="1:13" ht="12.75">
      <c r="A79">
        <v>21</v>
      </c>
      <c r="B79">
        <v>1</v>
      </c>
      <c r="D79">
        <v>1</v>
      </c>
      <c r="E79">
        <v>25</v>
      </c>
      <c r="F79">
        <v>25</v>
      </c>
      <c r="G79">
        <v>50</v>
      </c>
      <c r="H79">
        <v>80</v>
      </c>
      <c r="I79">
        <v>0</v>
      </c>
      <c r="J79">
        <v>0</v>
      </c>
      <c r="K79">
        <v>20</v>
      </c>
      <c r="L79">
        <v>0</v>
      </c>
      <c r="M79" s="80">
        <f t="shared" si="16"/>
        <v>100</v>
      </c>
    </row>
    <row r="80" spans="1:13" ht="12.75">
      <c r="A80">
        <v>21</v>
      </c>
      <c r="B80">
        <v>2</v>
      </c>
      <c r="D80">
        <v>0</v>
      </c>
      <c r="E80">
        <v>0</v>
      </c>
      <c r="F80">
        <v>0</v>
      </c>
      <c r="G80">
        <v>0</v>
      </c>
      <c r="H80">
        <v>100</v>
      </c>
      <c r="I80">
        <v>0</v>
      </c>
      <c r="J80">
        <v>0</v>
      </c>
      <c r="K80">
        <v>0</v>
      </c>
      <c r="L80">
        <v>0</v>
      </c>
      <c r="M80" s="80">
        <f t="shared" si="16"/>
        <v>100</v>
      </c>
    </row>
    <row r="81" spans="1:13" ht="12.75">
      <c r="A81">
        <v>22</v>
      </c>
      <c r="B81">
        <v>1</v>
      </c>
      <c r="D81">
        <v>4</v>
      </c>
      <c r="E81">
        <v>28.6</v>
      </c>
      <c r="F81">
        <v>28.6</v>
      </c>
      <c r="G81">
        <v>42.9</v>
      </c>
      <c r="H81">
        <v>40</v>
      </c>
      <c r="I81">
        <v>20</v>
      </c>
      <c r="J81">
        <v>0</v>
      </c>
      <c r="K81">
        <v>20</v>
      </c>
      <c r="L81">
        <v>20</v>
      </c>
      <c r="M81" s="80">
        <f t="shared" si="16"/>
        <v>100</v>
      </c>
    </row>
    <row r="82" spans="1:13" ht="12.75">
      <c r="A82">
        <v>22</v>
      </c>
      <c r="B82">
        <v>2</v>
      </c>
      <c r="D82">
        <v>1</v>
      </c>
      <c r="E82">
        <v>0</v>
      </c>
      <c r="F82">
        <v>100</v>
      </c>
      <c r="G82">
        <v>0</v>
      </c>
      <c r="H82">
        <v>0</v>
      </c>
      <c r="I82">
        <v>0</v>
      </c>
      <c r="J82">
        <v>0</v>
      </c>
      <c r="K82">
        <v>0</v>
      </c>
      <c r="L82">
        <v>0</v>
      </c>
      <c r="M82" s="80">
        <f t="shared" si="16"/>
        <v>0</v>
      </c>
    </row>
    <row r="83" spans="1:13" ht="12.75">
      <c r="A83">
        <v>23</v>
      </c>
      <c r="B83">
        <v>1</v>
      </c>
      <c r="D83">
        <v>27</v>
      </c>
      <c r="E83">
        <v>64.5</v>
      </c>
      <c r="F83">
        <v>32.3</v>
      </c>
      <c r="G83">
        <v>3.2</v>
      </c>
      <c r="H83">
        <v>50</v>
      </c>
      <c r="I83">
        <v>50</v>
      </c>
      <c r="J83">
        <v>0</v>
      </c>
      <c r="K83">
        <v>0</v>
      </c>
      <c r="L83">
        <v>0</v>
      </c>
      <c r="M83" s="80">
        <f t="shared" si="16"/>
        <v>100</v>
      </c>
    </row>
    <row r="84" spans="1:13" ht="12.75">
      <c r="A84">
        <v>23</v>
      </c>
      <c r="B84">
        <v>2</v>
      </c>
      <c r="D84">
        <v>1</v>
      </c>
      <c r="E84">
        <v>0</v>
      </c>
      <c r="F84">
        <v>100</v>
      </c>
      <c r="G84">
        <v>0</v>
      </c>
      <c r="H84">
        <v>0</v>
      </c>
      <c r="I84">
        <v>0</v>
      </c>
      <c r="J84">
        <v>0</v>
      </c>
      <c r="K84">
        <v>100</v>
      </c>
      <c r="L84">
        <v>0</v>
      </c>
      <c r="M84" s="80">
        <f t="shared" si="16"/>
        <v>100</v>
      </c>
    </row>
    <row r="85" spans="1:13" ht="12.75">
      <c r="A85">
        <v>24</v>
      </c>
      <c r="B85">
        <v>1</v>
      </c>
      <c r="D85">
        <v>6</v>
      </c>
      <c r="E85">
        <v>37.5</v>
      </c>
      <c r="F85">
        <v>62.5</v>
      </c>
      <c r="G85">
        <v>0</v>
      </c>
      <c r="H85">
        <v>0</v>
      </c>
      <c r="I85">
        <v>0</v>
      </c>
      <c r="J85">
        <v>0</v>
      </c>
      <c r="K85">
        <v>0</v>
      </c>
      <c r="L85">
        <v>0</v>
      </c>
      <c r="M85" s="80">
        <f t="shared" si="16"/>
        <v>0</v>
      </c>
    </row>
    <row r="86" spans="1:13" ht="12.75">
      <c r="A86">
        <v>25</v>
      </c>
      <c r="B86">
        <v>1</v>
      </c>
      <c r="D86">
        <v>1</v>
      </c>
      <c r="E86">
        <v>80</v>
      </c>
      <c r="F86">
        <v>0</v>
      </c>
      <c r="G86">
        <v>20</v>
      </c>
      <c r="H86">
        <v>0</v>
      </c>
      <c r="I86">
        <v>0</v>
      </c>
      <c r="J86">
        <v>0</v>
      </c>
      <c r="K86">
        <v>0</v>
      </c>
      <c r="L86">
        <v>0</v>
      </c>
      <c r="M86" s="80">
        <f t="shared" si="16"/>
        <v>0</v>
      </c>
    </row>
    <row r="87" spans="1:13" ht="12.75">
      <c r="A87">
        <v>26</v>
      </c>
      <c r="B87">
        <v>1</v>
      </c>
      <c r="D87">
        <v>0</v>
      </c>
      <c r="E87">
        <v>40</v>
      </c>
      <c r="F87">
        <v>40</v>
      </c>
      <c r="G87">
        <v>20</v>
      </c>
      <c r="H87">
        <v>100</v>
      </c>
      <c r="I87">
        <v>0</v>
      </c>
      <c r="J87">
        <v>0</v>
      </c>
      <c r="K87">
        <v>0</v>
      </c>
      <c r="L87">
        <v>0</v>
      </c>
      <c r="M87" s="80">
        <f t="shared" si="16"/>
        <v>100</v>
      </c>
    </row>
    <row r="88" spans="1:13" ht="12.75">
      <c r="A88">
        <v>27</v>
      </c>
      <c r="B88">
        <v>1</v>
      </c>
      <c r="D88">
        <v>7</v>
      </c>
      <c r="E88">
        <v>37.5</v>
      </c>
      <c r="F88">
        <v>37.5</v>
      </c>
      <c r="G88">
        <v>25</v>
      </c>
      <c r="H88">
        <v>0</v>
      </c>
      <c r="I88">
        <v>0</v>
      </c>
      <c r="J88">
        <v>0</v>
      </c>
      <c r="K88">
        <v>0</v>
      </c>
      <c r="L88">
        <v>100</v>
      </c>
      <c r="M88" s="80">
        <f t="shared" si="16"/>
        <v>100</v>
      </c>
    </row>
    <row r="89" spans="1:13" ht="12.75">
      <c r="A89">
        <v>28</v>
      </c>
      <c r="B89">
        <v>1</v>
      </c>
      <c r="D89">
        <v>5</v>
      </c>
      <c r="E89">
        <v>80</v>
      </c>
      <c r="F89">
        <v>0</v>
      </c>
      <c r="G89">
        <v>20</v>
      </c>
      <c r="H89">
        <v>0</v>
      </c>
      <c r="I89">
        <v>0</v>
      </c>
      <c r="J89">
        <v>0</v>
      </c>
      <c r="K89">
        <v>0</v>
      </c>
      <c r="L89">
        <v>100</v>
      </c>
      <c r="M89" s="80">
        <f t="shared" si="16"/>
        <v>100</v>
      </c>
    </row>
    <row r="90" spans="1:13" ht="12.75">
      <c r="A90">
        <v>31</v>
      </c>
      <c r="B90">
        <v>1</v>
      </c>
      <c r="D90">
        <v>2</v>
      </c>
      <c r="E90">
        <v>60</v>
      </c>
      <c r="F90">
        <v>40</v>
      </c>
      <c r="G90">
        <v>0</v>
      </c>
      <c r="H90">
        <v>0</v>
      </c>
      <c r="I90">
        <v>0</v>
      </c>
      <c r="J90">
        <v>0</v>
      </c>
      <c r="K90">
        <v>0</v>
      </c>
      <c r="L90">
        <v>0</v>
      </c>
      <c r="M90" s="80">
        <f t="shared" si="16"/>
        <v>0</v>
      </c>
    </row>
    <row r="91" spans="1:13" ht="12.75">
      <c r="A91">
        <v>31</v>
      </c>
      <c r="B91">
        <v>2</v>
      </c>
      <c r="D91">
        <v>0</v>
      </c>
      <c r="E91">
        <v>100</v>
      </c>
      <c r="F91">
        <v>0</v>
      </c>
      <c r="G91">
        <v>0</v>
      </c>
      <c r="H91">
        <v>0</v>
      </c>
      <c r="I91">
        <v>0</v>
      </c>
      <c r="J91">
        <v>0</v>
      </c>
      <c r="K91">
        <v>0</v>
      </c>
      <c r="L91">
        <v>0</v>
      </c>
      <c r="M91" s="80">
        <f t="shared" si="16"/>
        <v>0</v>
      </c>
    </row>
    <row r="92" spans="1:13" ht="12.75">
      <c r="A92">
        <v>32</v>
      </c>
      <c r="B92">
        <v>1</v>
      </c>
      <c r="D92">
        <v>1</v>
      </c>
      <c r="E92">
        <v>0</v>
      </c>
      <c r="F92">
        <v>75</v>
      </c>
      <c r="G92">
        <v>25</v>
      </c>
      <c r="H92">
        <v>0</v>
      </c>
      <c r="I92">
        <v>0</v>
      </c>
      <c r="J92">
        <v>0</v>
      </c>
      <c r="K92">
        <v>0</v>
      </c>
      <c r="L92">
        <v>100</v>
      </c>
      <c r="M92" s="80">
        <f t="shared" si="16"/>
        <v>100</v>
      </c>
    </row>
    <row r="93" spans="1:13" ht="12.75">
      <c r="A93">
        <v>33</v>
      </c>
      <c r="B93">
        <v>1</v>
      </c>
      <c r="D93">
        <v>2</v>
      </c>
      <c r="E93">
        <v>33.3</v>
      </c>
      <c r="F93">
        <v>66.7</v>
      </c>
      <c r="G93">
        <v>0</v>
      </c>
      <c r="H93">
        <v>0</v>
      </c>
      <c r="I93">
        <v>50</v>
      </c>
      <c r="J93">
        <v>0</v>
      </c>
      <c r="K93">
        <v>50</v>
      </c>
      <c r="L93">
        <v>0</v>
      </c>
      <c r="M93" s="80">
        <f t="shared" si="16"/>
        <v>100</v>
      </c>
    </row>
    <row r="94" spans="1:13" ht="12.75">
      <c r="A94">
        <v>34</v>
      </c>
      <c r="B94">
        <v>1</v>
      </c>
      <c r="D94">
        <v>2</v>
      </c>
      <c r="E94">
        <v>33.3</v>
      </c>
      <c r="F94">
        <v>66.7</v>
      </c>
      <c r="G94">
        <v>0</v>
      </c>
      <c r="H94">
        <v>0</v>
      </c>
      <c r="I94">
        <v>0</v>
      </c>
      <c r="J94">
        <v>0</v>
      </c>
      <c r="K94">
        <v>0</v>
      </c>
      <c r="L94">
        <v>0</v>
      </c>
      <c r="M94" s="80">
        <f t="shared" si="16"/>
        <v>0</v>
      </c>
    </row>
    <row r="95" spans="1:13" ht="12.75">
      <c r="A95">
        <v>35</v>
      </c>
      <c r="B95">
        <v>1</v>
      </c>
      <c r="D95">
        <v>6</v>
      </c>
      <c r="E95">
        <v>27.3</v>
      </c>
      <c r="F95">
        <v>72.7</v>
      </c>
      <c r="G95">
        <v>0</v>
      </c>
      <c r="H95">
        <v>0</v>
      </c>
      <c r="I95">
        <v>0</v>
      </c>
      <c r="J95">
        <v>0</v>
      </c>
      <c r="K95">
        <v>0</v>
      </c>
      <c r="L95">
        <v>100</v>
      </c>
      <c r="M95" s="80">
        <f t="shared" si="16"/>
        <v>100</v>
      </c>
    </row>
    <row r="96" spans="1:13" ht="12.75">
      <c r="A96" s="137"/>
      <c r="B96" s="137"/>
      <c r="C96" s="137"/>
      <c r="D96" s="137"/>
      <c r="E96" s="137"/>
      <c r="F96" s="137"/>
      <c r="G96" s="137"/>
      <c r="H96" s="137">
        <f>SUM(H72:H95)</f>
        <v>411.7</v>
      </c>
      <c r="I96" s="137">
        <f>SUM(I72:I95)</f>
        <v>145</v>
      </c>
      <c r="J96" s="137">
        <f>SUM(J72:J95)</f>
        <v>0</v>
      </c>
      <c r="K96" s="137">
        <f>SUM(K72:K95)</f>
        <v>465</v>
      </c>
      <c r="L96" s="137">
        <f>SUM(L72:L95)</f>
        <v>478.3</v>
      </c>
      <c r="M96" s="196">
        <f t="shared" si="16"/>
        <v>1500</v>
      </c>
    </row>
    <row r="97" spans="1:12" ht="21">
      <c r="A97" s="299" t="s">
        <v>98</v>
      </c>
      <c r="B97" s="26" t="s">
        <v>12</v>
      </c>
      <c r="C97" s="138">
        <v>11</v>
      </c>
      <c r="D97" s="138">
        <v>3</v>
      </c>
      <c r="E97" s="157">
        <f aca="true" t="shared" si="17" ref="E97:E126">SUM(C97:D97)</f>
        <v>14</v>
      </c>
      <c r="F97" s="137"/>
      <c r="G97">
        <v>12</v>
      </c>
      <c r="H97">
        <v>1</v>
      </c>
      <c r="I97">
        <v>11</v>
      </c>
      <c r="J97">
        <v>3</v>
      </c>
      <c r="K97">
        <f aca="true" t="shared" si="18" ref="K97:K126">SUM(I97:J97)</f>
        <v>14</v>
      </c>
      <c r="L97" s="137"/>
    </row>
    <row r="98" spans="1:12" ht="21">
      <c r="A98" s="299"/>
      <c r="B98" s="26" t="s">
        <v>139</v>
      </c>
      <c r="C98" s="138">
        <v>1</v>
      </c>
      <c r="D98" s="138">
        <v>0</v>
      </c>
      <c r="E98" s="157">
        <f t="shared" si="17"/>
        <v>1</v>
      </c>
      <c r="F98" s="137"/>
      <c r="G98">
        <v>12</v>
      </c>
      <c r="H98">
        <v>2</v>
      </c>
      <c r="I98">
        <v>1</v>
      </c>
      <c r="J98">
        <v>0</v>
      </c>
      <c r="K98">
        <f t="shared" si="18"/>
        <v>1</v>
      </c>
      <c r="L98" s="137"/>
    </row>
    <row r="99" spans="1:12" ht="21">
      <c r="A99" s="297" t="s">
        <v>99</v>
      </c>
      <c r="B99" s="139" t="s">
        <v>12</v>
      </c>
      <c r="C99" s="35">
        <v>6</v>
      </c>
      <c r="D99" s="35">
        <v>0</v>
      </c>
      <c r="E99" s="157">
        <f t="shared" si="17"/>
        <v>6</v>
      </c>
      <c r="F99" s="137"/>
      <c r="G99">
        <v>14</v>
      </c>
      <c r="H99">
        <v>1</v>
      </c>
      <c r="I99">
        <v>6</v>
      </c>
      <c r="J99">
        <v>0</v>
      </c>
      <c r="K99">
        <f t="shared" si="18"/>
        <v>6</v>
      </c>
      <c r="L99" s="137"/>
    </row>
    <row r="100" spans="1:11" ht="21">
      <c r="A100" s="298"/>
      <c r="B100" s="140" t="s">
        <v>139</v>
      </c>
      <c r="C100" s="48">
        <v>0</v>
      </c>
      <c r="D100" s="48">
        <v>0</v>
      </c>
      <c r="E100" s="157">
        <f t="shared" si="17"/>
        <v>0</v>
      </c>
      <c r="G100">
        <v>14</v>
      </c>
      <c r="I100">
        <v>0</v>
      </c>
      <c r="J100">
        <v>0</v>
      </c>
      <c r="K100">
        <f t="shared" si="18"/>
        <v>0</v>
      </c>
    </row>
    <row r="101" spans="1:11" ht="21">
      <c r="A101" s="310" t="s">
        <v>100</v>
      </c>
      <c r="B101" s="26" t="s">
        <v>12</v>
      </c>
      <c r="C101" s="138">
        <v>2</v>
      </c>
      <c r="D101" s="138">
        <v>5</v>
      </c>
      <c r="E101" s="157">
        <f t="shared" si="17"/>
        <v>7</v>
      </c>
      <c r="G101">
        <v>21</v>
      </c>
      <c r="H101">
        <v>1</v>
      </c>
      <c r="I101">
        <v>2</v>
      </c>
      <c r="J101">
        <v>5</v>
      </c>
      <c r="K101">
        <f t="shared" si="18"/>
        <v>7</v>
      </c>
    </row>
    <row r="102" spans="1:11" ht="21">
      <c r="A102" s="311"/>
      <c r="B102" s="26" t="s">
        <v>139</v>
      </c>
      <c r="C102" s="138">
        <v>0</v>
      </c>
      <c r="D102" s="138">
        <v>1</v>
      </c>
      <c r="E102" s="157">
        <f t="shared" si="17"/>
        <v>1</v>
      </c>
      <c r="G102">
        <v>21</v>
      </c>
      <c r="H102">
        <v>2</v>
      </c>
      <c r="I102">
        <v>0</v>
      </c>
      <c r="J102">
        <v>1</v>
      </c>
      <c r="K102">
        <f t="shared" si="18"/>
        <v>1</v>
      </c>
    </row>
    <row r="103" spans="1:11" ht="21">
      <c r="A103" s="297" t="s">
        <v>147</v>
      </c>
      <c r="B103" s="139" t="s">
        <v>12</v>
      </c>
      <c r="C103" s="35">
        <v>7</v>
      </c>
      <c r="D103" s="35">
        <v>5</v>
      </c>
      <c r="E103" s="157">
        <f t="shared" si="17"/>
        <v>12</v>
      </c>
      <c r="G103">
        <v>22</v>
      </c>
      <c r="H103">
        <v>1</v>
      </c>
      <c r="I103">
        <v>7</v>
      </c>
      <c r="J103">
        <v>5</v>
      </c>
      <c r="K103">
        <f t="shared" si="18"/>
        <v>12</v>
      </c>
    </row>
    <row r="104" spans="1:11" ht="21">
      <c r="A104" s="298"/>
      <c r="B104" s="140" t="s">
        <v>139</v>
      </c>
      <c r="C104" s="36">
        <v>1</v>
      </c>
      <c r="D104" s="36">
        <v>0</v>
      </c>
      <c r="E104" s="157">
        <f t="shared" si="17"/>
        <v>1</v>
      </c>
      <c r="G104">
        <v>22</v>
      </c>
      <c r="H104">
        <v>2</v>
      </c>
      <c r="I104">
        <v>1</v>
      </c>
      <c r="J104">
        <v>0</v>
      </c>
      <c r="K104">
        <f t="shared" si="18"/>
        <v>1</v>
      </c>
    </row>
    <row r="105" spans="1:11" ht="21">
      <c r="A105" s="310" t="s">
        <v>102</v>
      </c>
      <c r="B105" s="26" t="s">
        <v>12</v>
      </c>
      <c r="C105" s="138">
        <v>30</v>
      </c>
      <c r="D105" s="138">
        <v>2</v>
      </c>
      <c r="E105" s="157">
        <f t="shared" si="17"/>
        <v>32</v>
      </c>
      <c r="G105">
        <v>23</v>
      </c>
      <c r="H105">
        <v>1</v>
      </c>
      <c r="I105">
        <v>30</v>
      </c>
      <c r="J105">
        <v>2</v>
      </c>
      <c r="K105">
        <f t="shared" si="18"/>
        <v>32</v>
      </c>
    </row>
    <row r="106" spans="1:11" ht="21">
      <c r="A106" s="311"/>
      <c r="B106" s="26" t="s">
        <v>139</v>
      </c>
      <c r="C106" s="138">
        <v>1</v>
      </c>
      <c r="D106" s="138">
        <v>1</v>
      </c>
      <c r="E106" s="157">
        <f t="shared" si="17"/>
        <v>2</v>
      </c>
      <c r="G106">
        <v>23</v>
      </c>
      <c r="H106">
        <v>2</v>
      </c>
      <c r="I106">
        <v>1</v>
      </c>
      <c r="J106">
        <v>1</v>
      </c>
      <c r="K106">
        <f t="shared" si="18"/>
        <v>2</v>
      </c>
    </row>
    <row r="107" spans="1:11" ht="21">
      <c r="A107" s="297" t="s">
        <v>103</v>
      </c>
      <c r="B107" s="139" t="s">
        <v>12</v>
      </c>
      <c r="C107" s="35">
        <v>8</v>
      </c>
      <c r="D107" s="35">
        <v>0</v>
      </c>
      <c r="E107" s="157">
        <f t="shared" si="17"/>
        <v>8</v>
      </c>
      <c r="G107">
        <v>24</v>
      </c>
      <c r="H107">
        <v>1</v>
      </c>
      <c r="I107">
        <v>8</v>
      </c>
      <c r="J107">
        <v>0</v>
      </c>
      <c r="K107">
        <f t="shared" si="18"/>
        <v>8</v>
      </c>
    </row>
    <row r="108" spans="1:11" ht="21">
      <c r="A108" s="298"/>
      <c r="B108" s="140" t="s">
        <v>139</v>
      </c>
      <c r="C108" s="48">
        <v>0</v>
      </c>
      <c r="D108" s="48">
        <v>0</v>
      </c>
      <c r="E108" s="157">
        <f t="shared" si="17"/>
        <v>0</v>
      </c>
      <c r="G108">
        <v>24</v>
      </c>
      <c r="I108">
        <v>0</v>
      </c>
      <c r="J108">
        <v>0</v>
      </c>
      <c r="K108">
        <f t="shared" si="18"/>
        <v>0</v>
      </c>
    </row>
    <row r="109" spans="1:11" ht="21">
      <c r="A109" s="310" t="s">
        <v>104</v>
      </c>
      <c r="B109" s="26" t="s">
        <v>12</v>
      </c>
      <c r="C109" s="138">
        <v>5</v>
      </c>
      <c r="D109" s="138">
        <v>0</v>
      </c>
      <c r="E109" s="157">
        <f t="shared" si="17"/>
        <v>5</v>
      </c>
      <c r="G109">
        <v>25</v>
      </c>
      <c r="H109">
        <v>1</v>
      </c>
      <c r="I109">
        <v>5</v>
      </c>
      <c r="J109">
        <v>0</v>
      </c>
      <c r="K109">
        <f t="shared" si="18"/>
        <v>5</v>
      </c>
    </row>
    <row r="110" spans="1:11" ht="21">
      <c r="A110" s="311"/>
      <c r="B110" s="26" t="s">
        <v>139</v>
      </c>
      <c r="C110" s="138">
        <v>0</v>
      </c>
      <c r="D110" s="138">
        <v>0</v>
      </c>
      <c r="E110" s="157">
        <f t="shared" si="17"/>
        <v>0</v>
      </c>
      <c r="G110">
        <v>25</v>
      </c>
      <c r="I110">
        <v>0</v>
      </c>
      <c r="J110">
        <v>0</v>
      </c>
      <c r="K110">
        <f t="shared" si="18"/>
        <v>0</v>
      </c>
    </row>
    <row r="111" spans="1:11" ht="21">
      <c r="A111" s="297" t="s">
        <v>105</v>
      </c>
      <c r="B111" s="139" t="s">
        <v>12</v>
      </c>
      <c r="C111" s="35">
        <v>5</v>
      </c>
      <c r="D111" s="35">
        <v>4</v>
      </c>
      <c r="E111" s="157">
        <f t="shared" si="17"/>
        <v>9</v>
      </c>
      <c r="G111">
        <v>26</v>
      </c>
      <c r="H111">
        <v>1</v>
      </c>
      <c r="I111">
        <v>5</v>
      </c>
      <c r="J111">
        <v>4</v>
      </c>
      <c r="K111">
        <f t="shared" si="18"/>
        <v>9</v>
      </c>
    </row>
    <row r="112" spans="1:11" ht="21">
      <c r="A112" s="298"/>
      <c r="B112" s="140" t="s">
        <v>139</v>
      </c>
      <c r="C112" s="48">
        <v>0</v>
      </c>
      <c r="D112" s="48">
        <v>0</v>
      </c>
      <c r="E112" s="157">
        <f t="shared" si="17"/>
        <v>0</v>
      </c>
      <c r="G112">
        <v>26</v>
      </c>
      <c r="I112">
        <v>0</v>
      </c>
      <c r="J112">
        <v>0</v>
      </c>
      <c r="K112">
        <f t="shared" si="18"/>
        <v>0</v>
      </c>
    </row>
    <row r="113" spans="1:11" ht="21">
      <c r="A113" s="310" t="s">
        <v>106</v>
      </c>
      <c r="B113" s="26" t="s">
        <v>12</v>
      </c>
      <c r="C113" s="138">
        <v>8</v>
      </c>
      <c r="D113" s="138">
        <v>1</v>
      </c>
      <c r="E113" s="157">
        <f t="shared" si="17"/>
        <v>9</v>
      </c>
      <c r="G113">
        <v>27</v>
      </c>
      <c r="H113">
        <v>1</v>
      </c>
      <c r="I113">
        <v>8</v>
      </c>
      <c r="J113">
        <v>1</v>
      </c>
      <c r="K113">
        <f t="shared" si="18"/>
        <v>9</v>
      </c>
    </row>
    <row r="114" spans="1:11" ht="21">
      <c r="A114" s="311"/>
      <c r="B114" s="26" t="s">
        <v>139</v>
      </c>
      <c r="C114" s="138">
        <v>0</v>
      </c>
      <c r="D114" s="138">
        <v>0</v>
      </c>
      <c r="E114" s="157">
        <f t="shared" si="17"/>
        <v>0</v>
      </c>
      <c r="G114">
        <v>27</v>
      </c>
      <c r="I114">
        <v>0</v>
      </c>
      <c r="J114">
        <v>0</v>
      </c>
      <c r="K114">
        <f t="shared" si="18"/>
        <v>0</v>
      </c>
    </row>
    <row r="115" spans="1:11" ht="21">
      <c r="A115" s="297" t="s">
        <v>107</v>
      </c>
      <c r="B115" s="139" t="s">
        <v>12</v>
      </c>
      <c r="C115" s="35">
        <v>4</v>
      </c>
      <c r="D115" s="35">
        <v>1</v>
      </c>
      <c r="E115" s="157">
        <f t="shared" si="17"/>
        <v>5</v>
      </c>
      <c r="G115">
        <v>28</v>
      </c>
      <c r="H115">
        <v>1</v>
      </c>
      <c r="I115">
        <v>4</v>
      </c>
      <c r="J115">
        <v>1</v>
      </c>
      <c r="K115">
        <f t="shared" si="18"/>
        <v>5</v>
      </c>
    </row>
    <row r="116" spans="1:11" ht="21.75" thickBot="1">
      <c r="A116" s="281"/>
      <c r="B116" s="7" t="s">
        <v>139</v>
      </c>
      <c r="C116" s="52">
        <v>0</v>
      </c>
      <c r="D116" s="52">
        <v>0</v>
      </c>
      <c r="E116" s="157">
        <f t="shared" si="17"/>
        <v>0</v>
      </c>
      <c r="G116">
        <v>28</v>
      </c>
      <c r="I116">
        <v>0</v>
      </c>
      <c r="J116">
        <v>0</v>
      </c>
      <c r="K116">
        <f t="shared" si="18"/>
        <v>0</v>
      </c>
    </row>
    <row r="117" spans="1:11" ht="21.75" thickTop="1">
      <c r="A117" s="299" t="s">
        <v>108</v>
      </c>
      <c r="B117" s="26" t="s">
        <v>12</v>
      </c>
      <c r="C117" s="138">
        <v>5</v>
      </c>
      <c r="D117" s="138">
        <v>0</v>
      </c>
      <c r="E117" s="157">
        <f t="shared" si="17"/>
        <v>5</v>
      </c>
      <c r="G117">
        <v>31</v>
      </c>
      <c r="H117">
        <v>1</v>
      </c>
      <c r="I117">
        <v>5</v>
      </c>
      <c r="J117">
        <v>0</v>
      </c>
      <c r="K117">
        <f t="shared" si="18"/>
        <v>5</v>
      </c>
    </row>
    <row r="118" spans="1:11" ht="21">
      <c r="A118" s="299"/>
      <c r="B118" s="26" t="s">
        <v>139</v>
      </c>
      <c r="C118" s="138">
        <v>1</v>
      </c>
      <c r="D118" s="138">
        <v>0</v>
      </c>
      <c r="E118" s="157">
        <f t="shared" si="17"/>
        <v>1</v>
      </c>
      <c r="G118">
        <v>31</v>
      </c>
      <c r="H118">
        <v>2</v>
      </c>
      <c r="I118">
        <v>1</v>
      </c>
      <c r="J118">
        <v>0</v>
      </c>
      <c r="K118">
        <f t="shared" si="18"/>
        <v>1</v>
      </c>
    </row>
    <row r="119" spans="1:11" ht="21">
      <c r="A119" s="297" t="s">
        <v>109</v>
      </c>
      <c r="B119" s="139" t="s">
        <v>12</v>
      </c>
      <c r="C119" s="35">
        <v>2</v>
      </c>
      <c r="D119" s="35">
        <v>2</v>
      </c>
      <c r="E119" s="157">
        <f t="shared" si="17"/>
        <v>4</v>
      </c>
      <c r="G119">
        <v>32</v>
      </c>
      <c r="H119">
        <v>1</v>
      </c>
      <c r="I119">
        <v>2</v>
      </c>
      <c r="J119">
        <v>2</v>
      </c>
      <c r="K119">
        <f t="shared" si="18"/>
        <v>4</v>
      </c>
    </row>
    <row r="120" spans="1:11" ht="21">
      <c r="A120" s="298"/>
      <c r="B120" s="140" t="s">
        <v>139</v>
      </c>
      <c r="C120" s="48">
        <v>0</v>
      </c>
      <c r="D120" s="48">
        <v>0</v>
      </c>
      <c r="E120" s="157">
        <f t="shared" si="17"/>
        <v>0</v>
      </c>
      <c r="G120">
        <v>32</v>
      </c>
      <c r="I120">
        <v>0</v>
      </c>
      <c r="J120">
        <v>0</v>
      </c>
      <c r="K120">
        <f t="shared" si="18"/>
        <v>0</v>
      </c>
    </row>
    <row r="121" spans="1:11" ht="21">
      <c r="A121" s="310" t="s">
        <v>110</v>
      </c>
      <c r="B121" s="26" t="s">
        <v>12</v>
      </c>
      <c r="C121" s="138">
        <v>3</v>
      </c>
      <c r="D121" s="138">
        <v>1</v>
      </c>
      <c r="E121" s="157">
        <f t="shared" si="17"/>
        <v>4</v>
      </c>
      <c r="G121">
        <v>33</v>
      </c>
      <c r="H121">
        <v>1</v>
      </c>
      <c r="I121">
        <v>3</v>
      </c>
      <c r="J121">
        <v>1</v>
      </c>
      <c r="K121">
        <f t="shared" si="18"/>
        <v>4</v>
      </c>
    </row>
    <row r="122" spans="1:11" ht="21">
      <c r="A122" s="311"/>
      <c r="B122" s="26" t="s">
        <v>139</v>
      </c>
      <c r="C122" s="138">
        <v>0</v>
      </c>
      <c r="D122" s="138">
        <v>0</v>
      </c>
      <c r="E122" s="157">
        <f t="shared" si="17"/>
        <v>0</v>
      </c>
      <c r="G122">
        <v>33</v>
      </c>
      <c r="I122">
        <v>0</v>
      </c>
      <c r="J122">
        <v>0</v>
      </c>
      <c r="K122">
        <f t="shared" si="18"/>
        <v>0</v>
      </c>
    </row>
    <row r="123" spans="1:11" ht="21">
      <c r="A123" s="297" t="s">
        <v>111</v>
      </c>
      <c r="B123" s="139" t="s">
        <v>12</v>
      </c>
      <c r="C123" s="35">
        <v>6</v>
      </c>
      <c r="D123" s="35">
        <v>0</v>
      </c>
      <c r="E123" s="157">
        <f t="shared" si="17"/>
        <v>6</v>
      </c>
      <c r="G123">
        <v>34</v>
      </c>
      <c r="H123">
        <v>1</v>
      </c>
      <c r="I123">
        <v>6</v>
      </c>
      <c r="J123">
        <v>0</v>
      </c>
      <c r="K123">
        <f t="shared" si="18"/>
        <v>6</v>
      </c>
    </row>
    <row r="124" spans="1:11" ht="21">
      <c r="A124" s="298"/>
      <c r="B124" s="140" t="s">
        <v>139</v>
      </c>
      <c r="C124" s="36">
        <v>0</v>
      </c>
      <c r="D124" s="36">
        <v>0</v>
      </c>
      <c r="E124" s="157">
        <f t="shared" si="17"/>
        <v>0</v>
      </c>
      <c r="G124">
        <v>34</v>
      </c>
      <c r="I124">
        <v>0</v>
      </c>
      <c r="J124">
        <v>0</v>
      </c>
      <c r="K124">
        <f t="shared" si="18"/>
        <v>0</v>
      </c>
    </row>
    <row r="125" spans="1:11" ht="21">
      <c r="A125" s="310" t="s">
        <v>112</v>
      </c>
      <c r="B125" s="26" t="s">
        <v>12</v>
      </c>
      <c r="C125" s="138">
        <v>11</v>
      </c>
      <c r="D125" s="138">
        <v>1</v>
      </c>
      <c r="E125" s="157">
        <f t="shared" si="17"/>
        <v>12</v>
      </c>
      <c r="G125">
        <v>35</v>
      </c>
      <c r="H125">
        <v>1</v>
      </c>
      <c r="I125">
        <v>11</v>
      </c>
      <c r="J125">
        <v>1</v>
      </c>
      <c r="K125">
        <f t="shared" si="18"/>
        <v>12</v>
      </c>
    </row>
    <row r="126" spans="1:11" ht="21.75" thickBot="1">
      <c r="A126" s="311"/>
      <c r="B126" s="26" t="s">
        <v>139</v>
      </c>
      <c r="C126" s="138">
        <v>0</v>
      </c>
      <c r="D126" s="138">
        <v>0</v>
      </c>
      <c r="E126" s="157">
        <f t="shared" si="17"/>
        <v>0</v>
      </c>
      <c r="G126">
        <v>35</v>
      </c>
      <c r="I126">
        <v>0</v>
      </c>
      <c r="J126">
        <v>0</v>
      </c>
      <c r="K126">
        <f t="shared" si="18"/>
        <v>0</v>
      </c>
    </row>
    <row r="127" spans="1:5" ht="22.5" thickBot="1" thickTop="1">
      <c r="A127" s="2" t="s">
        <v>148</v>
      </c>
      <c r="B127" s="2"/>
      <c r="C127" s="184"/>
      <c r="D127" s="147"/>
      <c r="E127" s="157"/>
    </row>
    <row r="128" spans="1:11" ht="21.75" thickTop="1">
      <c r="A128" s="310" t="s">
        <v>149</v>
      </c>
      <c r="B128" s="26" t="s">
        <v>12</v>
      </c>
      <c r="C128" s="138">
        <v>3</v>
      </c>
      <c r="D128" s="138">
        <v>1</v>
      </c>
      <c r="E128" s="157">
        <f aca="true" t="shared" si="19" ref="E128:E135">SUM(C128:D128)</f>
        <v>4</v>
      </c>
      <c r="G128">
        <v>13</v>
      </c>
      <c r="H128">
        <v>1</v>
      </c>
      <c r="I128">
        <v>3</v>
      </c>
      <c r="J128">
        <v>1</v>
      </c>
      <c r="K128">
        <f aca="true" t="shared" si="20" ref="K128:K133">SUM(I128:J128)</f>
        <v>4</v>
      </c>
    </row>
    <row r="129" spans="1:11" ht="21">
      <c r="A129" s="311"/>
      <c r="B129" s="26" t="s">
        <v>139</v>
      </c>
      <c r="C129" s="138">
        <v>0</v>
      </c>
      <c r="D129" s="138">
        <v>0</v>
      </c>
      <c r="E129" s="157">
        <f t="shared" si="19"/>
        <v>0</v>
      </c>
      <c r="G129">
        <v>13</v>
      </c>
      <c r="I129">
        <v>0</v>
      </c>
      <c r="J129">
        <v>0</v>
      </c>
      <c r="K129">
        <f t="shared" si="20"/>
        <v>0</v>
      </c>
    </row>
    <row r="130" spans="1:11" ht="21">
      <c r="A130" s="297" t="s">
        <v>150</v>
      </c>
      <c r="B130" s="139" t="s">
        <v>12</v>
      </c>
      <c r="C130" s="35">
        <v>6</v>
      </c>
      <c r="D130" s="35">
        <v>7</v>
      </c>
      <c r="E130" s="157">
        <f t="shared" si="19"/>
        <v>13</v>
      </c>
      <c r="G130">
        <v>15</v>
      </c>
      <c r="H130">
        <v>1</v>
      </c>
      <c r="I130">
        <v>6</v>
      </c>
      <c r="J130">
        <v>7</v>
      </c>
      <c r="K130">
        <f t="shared" si="20"/>
        <v>13</v>
      </c>
    </row>
    <row r="131" spans="1:11" ht="21">
      <c r="A131" s="298"/>
      <c r="B131" s="140" t="s">
        <v>139</v>
      </c>
      <c r="C131" s="36">
        <v>1</v>
      </c>
      <c r="D131" s="36">
        <v>0</v>
      </c>
      <c r="E131" s="157">
        <f t="shared" si="19"/>
        <v>1</v>
      </c>
      <c r="G131">
        <v>15</v>
      </c>
      <c r="H131">
        <v>2</v>
      </c>
      <c r="I131">
        <v>1</v>
      </c>
      <c r="J131">
        <v>0</v>
      </c>
      <c r="K131">
        <f t="shared" si="20"/>
        <v>1</v>
      </c>
    </row>
    <row r="132" spans="1:11" ht="21">
      <c r="A132" s="310" t="s">
        <v>151</v>
      </c>
      <c r="B132" s="26" t="s">
        <v>12</v>
      </c>
      <c r="C132" s="138">
        <v>6</v>
      </c>
      <c r="D132" s="138">
        <v>1</v>
      </c>
      <c r="E132" s="157">
        <f t="shared" si="19"/>
        <v>7</v>
      </c>
      <c r="G132">
        <v>11</v>
      </c>
      <c r="H132">
        <v>1</v>
      </c>
      <c r="I132">
        <v>6</v>
      </c>
      <c r="J132">
        <v>1</v>
      </c>
      <c r="K132">
        <f t="shared" si="20"/>
        <v>7</v>
      </c>
    </row>
    <row r="133" spans="1:11" ht="21.75" thickBot="1">
      <c r="A133" s="311"/>
      <c r="B133" s="26" t="s">
        <v>139</v>
      </c>
      <c r="C133" s="138">
        <v>0</v>
      </c>
      <c r="D133" s="138">
        <v>0</v>
      </c>
      <c r="E133" s="157">
        <f t="shared" si="19"/>
        <v>0</v>
      </c>
      <c r="G133">
        <v>11</v>
      </c>
      <c r="I133">
        <v>0</v>
      </c>
      <c r="J133">
        <v>0</v>
      </c>
      <c r="K133">
        <f t="shared" si="20"/>
        <v>0</v>
      </c>
    </row>
    <row r="134" spans="1:11" ht="21.75" thickTop="1">
      <c r="A134" s="280" t="s">
        <v>123</v>
      </c>
      <c r="B134" s="90" t="s">
        <v>12</v>
      </c>
      <c r="C134" s="38">
        <v>128</v>
      </c>
      <c r="D134" s="38">
        <v>34</v>
      </c>
      <c r="E134" s="157">
        <f t="shared" si="19"/>
        <v>162</v>
      </c>
      <c r="K134" s="157"/>
    </row>
    <row r="135" spans="1:5" ht="21.75" thickBot="1">
      <c r="A135" s="281"/>
      <c r="B135" s="7" t="s">
        <v>139</v>
      </c>
      <c r="C135" s="39">
        <v>5</v>
      </c>
      <c r="D135" s="39">
        <v>2</v>
      </c>
      <c r="E135" s="157">
        <f t="shared" si="19"/>
        <v>7</v>
      </c>
    </row>
    <row r="136" ht="13.5" thickTop="1"/>
  </sheetData>
  <sheetProtection/>
  <mergeCells count="112">
    <mergeCell ref="A134:A135"/>
    <mergeCell ref="A61:G61"/>
    <mergeCell ref="A125:A126"/>
    <mergeCell ref="A128:A129"/>
    <mergeCell ref="A130:A131"/>
    <mergeCell ref="A132:A133"/>
    <mergeCell ref="A117:A118"/>
    <mergeCell ref="A119:A120"/>
    <mergeCell ref="A121:A122"/>
    <mergeCell ref="A123:A124"/>
    <mergeCell ref="A109:A110"/>
    <mergeCell ref="A111:A112"/>
    <mergeCell ref="A113:A114"/>
    <mergeCell ref="A115:A116"/>
    <mergeCell ref="A101:A102"/>
    <mergeCell ref="A103:A104"/>
    <mergeCell ref="A105:A106"/>
    <mergeCell ref="A107:A108"/>
    <mergeCell ref="A97:A98"/>
    <mergeCell ref="A99:A100"/>
    <mergeCell ref="B58:E58"/>
    <mergeCell ref="B59:E59"/>
    <mergeCell ref="A62:L62"/>
    <mergeCell ref="N58:Q58"/>
    <mergeCell ref="Q34:U34"/>
    <mergeCell ref="N59:Q59"/>
    <mergeCell ref="M36:M37"/>
    <mergeCell ref="W34:AE34"/>
    <mergeCell ref="N57:Q57"/>
    <mergeCell ref="O34:O35"/>
    <mergeCell ref="N56:Q56"/>
    <mergeCell ref="N55:Q55"/>
    <mergeCell ref="M38:M39"/>
    <mergeCell ref="M42:M43"/>
    <mergeCell ref="M34:M35"/>
    <mergeCell ref="M33:AE33"/>
    <mergeCell ref="N34:N35"/>
    <mergeCell ref="M19:M20"/>
    <mergeCell ref="M21:M22"/>
    <mergeCell ref="M23:M24"/>
    <mergeCell ref="N27:Q27"/>
    <mergeCell ref="N28:Q28"/>
    <mergeCell ref="P34:P35"/>
    <mergeCell ref="N30:Q30"/>
    <mergeCell ref="N31:Q31"/>
    <mergeCell ref="M32:AE32"/>
    <mergeCell ref="M1:AE1"/>
    <mergeCell ref="M2:AE2"/>
    <mergeCell ref="N3:N4"/>
    <mergeCell ref="P3:P4"/>
    <mergeCell ref="Q3:U3"/>
    <mergeCell ref="W3:AE3"/>
    <mergeCell ref="M3:M4"/>
    <mergeCell ref="O3:O4"/>
    <mergeCell ref="B55:E55"/>
    <mergeCell ref="M53:M54"/>
    <mergeCell ref="M44:M45"/>
    <mergeCell ref="M47:M48"/>
    <mergeCell ref="M49:M50"/>
    <mergeCell ref="M51:M52"/>
    <mergeCell ref="N29:Q29"/>
    <mergeCell ref="M9:M10"/>
    <mergeCell ref="M11:M12"/>
    <mergeCell ref="B56:E56"/>
    <mergeCell ref="B57:E57"/>
    <mergeCell ref="H3:L3"/>
    <mergeCell ref="A1:L1"/>
    <mergeCell ref="A2:L2"/>
    <mergeCell ref="A32:L32"/>
    <mergeCell ref="B27:E27"/>
    <mergeCell ref="A51:A52"/>
    <mergeCell ref="A53:A54"/>
    <mergeCell ref="A47:A48"/>
    <mergeCell ref="M13:M14"/>
    <mergeCell ref="M15:M16"/>
    <mergeCell ref="M17:M18"/>
    <mergeCell ref="M5:M6"/>
    <mergeCell ref="M7:M8"/>
    <mergeCell ref="A42:A43"/>
    <mergeCell ref="A17:A18"/>
    <mergeCell ref="A31:L31"/>
    <mergeCell ref="A7:A8"/>
    <mergeCell ref="M40:M41"/>
    <mergeCell ref="A33:L33"/>
    <mergeCell ref="B25:E25"/>
    <mergeCell ref="B26:E26"/>
    <mergeCell ref="A44:A45"/>
    <mergeCell ref="A34:A35"/>
    <mergeCell ref="B34:B35"/>
    <mergeCell ref="D34:D35"/>
    <mergeCell ref="E34:G34"/>
    <mergeCell ref="C34:C35"/>
    <mergeCell ref="A13:A14"/>
    <mergeCell ref="A15:A16"/>
    <mergeCell ref="D3:D4"/>
    <mergeCell ref="A49:A50"/>
    <mergeCell ref="A36:A37"/>
    <mergeCell ref="A38:A39"/>
    <mergeCell ref="A40:A41"/>
    <mergeCell ref="A19:A20"/>
    <mergeCell ref="A21:A22"/>
    <mergeCell ref="A23:A24"/>
    <mergeCell ref="E3:G3"/>
    <mergeCell ref="C3:C4"/>
    <mergeCell ref="A5:A6"/>
    <mergeCell ref="A3:A4"/>
    <mergeCell ref="B3:B4"/>
    <mergeCell ref="H34:L34"/>
    <mergeCell ref="B29:E29"/>
    <mergeCell ref="B28:E28"/>
    <mergeCell ref="A9:A10"/>
    <mergeCell ref="A11:A12"/>
  </mergeCells>
  <printOptions horizontalCentered="1"/>
  <pageMargins left="0.748031496062992" right="0.748031496062992" top="1" bottom="0.75" header="0" footer="0"/>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D57"/>
  <sheetViews>
    <sheetView rightToLeft="1" tabSelected="1" view="pageBreakPreview" zoomScaleSheetLayoutView="100" zoomScalePageLayoutView="0" workbookViewId="0" topLeftCell="A1">
      <selection activeCell="A28" sqref="A28:K28"/>
    </sheetView>
  </sheetViews>
  <sheetFormatPr defaultColWidth="9.140625" defaultRowHeight="12.75"/>
  <cols>
    <col min="1" max="1" width="11.7109375" style="0" customWidth="1"/>
    <col min="2" max="2" width="8.7109375" style="0" customWidth="1"/>
    <col min="3" max="3" width="15.00390625" style="0" customWidth="1"/>
    <col min="4" max="11" width="11.7109375" style="0" customWidth="1"/>
  </cols>
  <sheetData>
    <row r="1" spans="1:16" ht="17.25" customHeight="1">
      <c r="A1" s="265" t="s">
        <v>67</v>
      </c>
      <c r="B1" s="265"/>
      <c r="C1" s="265"/>
      <c r="D1" s="265"/>
      <c r="E1" s="265"/>
      <c r="F1" s="265"/>
      <c r="G1" s="265"/>
      <c r="H1" s="265"/>
      <c r="I1" s="265"/>
      <c r="J1" s="265"/>
      <c r="K1" s="265"/>
      <c r="L1" s="265"/>
      <c r="M1" s="1"/>
      <c r="N1" s="1"/>
      <c r="O1" s="1"/>
      <c r="P1" s="1"/>
    </row>
    <row r="2" spans="1:16" ht="45.75" customHeight="1" thickBot="1">
      <c r="A2" s="266" t="s">
        <v>256</v>
      </c>
      <c r="B2" s="266"/>
      <c r="C2" s="266"/>
      <c r="D2" s="266"/>
      <c r="E2" s="266"/>
      <c r="F2" s="266"/>
      <c r="G2" s="266"/>
      <c r="H2" s="266"/>
      <c r="I2" s="266"/>
      <c r="J2" s="266"/>
      <c r="K2" s="266"/>
      <c r="L2" s="6"/>
      <c r="M2" s="6"/>
      <c r="N2" s="6"/>
      <c r="O2" s="6"/>
      <c r="P2" s="6"/>
    </row>
    <row r="3" spans="1:29" ht="18" customHeight="1" thickTop="1">
      <c r="A3" s="276" t="s">
        <v>113</v>
      </c>
      <c r="B3" s="289" t="s">
        <v>69</v>
      </c>
      <c r="C3" s="289" t="s">
        <v>54</v>
      </c>
      <c r="D3" s="289" t="s">
        <v>55</v>
      </c>
      <c r="E3" s="289"/>
      <c r="F3" s="289"/>
      <c r="G3" s="289" t="s">
        <v>56</v>
      </c>
      <c r="H3" s="289"/>
      <c r="I3" s="289"/>
      <c r="J3" s="289"/>
      <c r="K3" s="289"/>
      <c r="L3" s="276" t="s">
        <v>113</v>
      </c>
      <c r="M3" s="280" t="s">
        <v>70</v>
      </c>
      <c r="N3" s="289" t="s">
        <v>69</v>
      </c>
      <c r="O3" s="289" t="s">
        <v>55</v>
      </c>
      <c r="P3" s="289"/>
      <c r="Q3" s="289"/>
      <c r="R3" s="289"/>
      <c r="S3" s="289"/>
      <c r="T3" s="19"/>
      <c r="U3" s="289" t="s">
        <v>56</v>
      </c>
      <c r="V3" s="289"/>
      <c r="W3" s="289"/>
      <c r="X3" s="289"/>
      <c r="Y3" s="289"/>
      <c r="Z3" s="289"/>
      <c r="AA3" s="289"/>
      <c r="AB3" s="289"/>
      <c r="AC3" s="289"/>
    </row>
    <row r="4" spans="1:29" ht="18" customHeight="1" thickBot="1">
      <c r="A4" s="295"/>
      <c r="B4" s="290"/>
      <c r="C4" s="290"/>
      <c r="D4" s="119" t="s">
        <v>49</v>
      </c>
      <c r="E4" s="119" t="s">
        <v>57</v>
      </c>
      <c r="F4" s="119" t="s">
        <v>51</v>
      </c>
      <c r="G4" s="119">
        <v>1</v>
      </c>
      <c r="H4" s="119">
        <v>2</v>
      </c>
      <c r="I4" s="119">
        <v>3</v>
      </c>
      <c r="J4" s="119">
        <v>4</v>
      </c>
      <c r="K4" s="119">
        <v>5</v>
      </c>
      <c r="L4" s="295"/>
      <c r="M4" s="281"/>
      <c r="N4" s="290"/>
      <c r="O4" s="119" t="s">
        <v>49</v>
      </c>
      <c r="P4" s="119"/>
      <c r="Q4" s="119" t="s">
        <v>57</v>
      </c>
      <c r="R4" s="119"/>
      <c r="S4" s="119" t="s">
        <v>51</v>
      </c>
      <c r="T4" s="119"/>
      <c r="U4" s="119">
        <v>1</v>
      </c>
      <c r="V4" s="119"/>
      <c r="W4" s="119">
        <v>2</v>
      </c>
      <c r="X4" s="119"/>
      <c r="Y4" s="119">
        <v>3</v>
      </c>
      <c r="Z4" s="119"/>
      <c r="AA4" s="119">
        <v>4</v>
      </c>
      <c r="AB4" s="119"/>
      <c r="AC4" s="119">
        <v>5</v>
      </c>
    </row>
    <row r="5" spans="1:30" ht="15.75" customHeight="1" thickTop="1">
      <c r="A5" s="26" t="s">
        <v>98</v>
      </c>
      <c r="B5" s="26">
        <v>6</v>
      </c>
      <c r="C5" s="138">
        <v>5</v>
      </c>
      <c r="D5" s="185">
        <v>66.7</v>
      </c>
      <c r="E5" s="185">
        <v>16.7</v>
      </c>
      <c r="F5" s="185">
        <v>16.7</v>
      </c>
      <c r="G5" s="185">
        <v>0</v>
      </c>
      <c r="H5" s="185">
        <v>0</v>
      </c>
      <c r="I5" s="185">
        <v>0</v>
      </c>
      <c r="J5" s="185">
        <v>100</v>
      </c>
      <c r="K5" s="185">
        <v>0</v>
      </c>
      <c r="L5" s="26" t="s">
        <v>98</v>
      </c>
      <c r="M5" s="138">
        <v>5</v>
      </c>
      <c r="N5" s="26">
        <v>6</v>
      </c>
      <c r="O5" s="138">
        <v>66.7</v>
      </c>
      <c r="P5" s="138">
        <f>O5*N5/100</f>
        <v>4.002000000000001</v>
      </c>
      <c r="Q5" s="138">
        <v>16.7</v>
      </c>
      <c r="R5" s="138">
        <f>Q5*N5/100</f>
        <v>1.0019999999999998</v>
      </c>
      <c r="S5" s="138">
        <v>16.7</v>
      </c>
      <c r="T5" s="138">
        <f>S5*N5/100</f>
        <v>1.0019999999999998</v>
      </c>
      <c r="U5" s="138">
        <v>0</v>
      </c>
      <c r="V5" s="138">
        <f>U5*N5/100</f>
        <v>0</v>
      </c>
      <c r="W5" s="138">
        <v>0</v>
      </c>
      <c r="X5" s="138">
        <f>W5*N5/100</f>
        <v>0</v>
      </c>
      <c r="Y5" s="138">
        <v>0</v>
      </c>
      <c r="Z5" s="138">
        <f>Y5*N5/100</f>
        <v>0</v>
      </c>
      <c r="AA5" s="138">
        <v>100</v>
      </c>
      <c r="AB5" s="138">
        <f>AA5*N5/100</f>
        <v>6</v>
      </c>
      <c r="AC5" s="138">
        <v>0</v>
      </c>
      <c r="AD5">
        <f>AC5*N5/100</f>
        <v>0</v>
      </c>
    </row>
    <row r="6" spans="1:30" ht="15.75" customHeight="1">
      <c r="A6" s="5" t="s">
        <v>99</v>
      </c>
      <c r="B6" s="5">
        <v>28</v>
      </c>
      <c r="C6" s="53">
        <v>1</v>
      </c>
      <c r="D6" s="102">
        <v>3.7</v>
      </c>
      <c r="E6" s="102">
        <v>96.3</v>
      </c>
      <c r="F6" s="102">
        <v>0</v>
      </c>
      <c r="G6" s="102">
        <v>0</v>
      </c>
      <c r="H6" s="102">
        <v>0</v>
      </c>
      <c r="I6" s="102">
        <v>0</v>
      </c>
      <c r="J6" s="102">
        <v>100</v>
      </c>
      <c r="K6" s="102">
        <v>0</v>
      </c>
      <c r="L6" s="5" t="s">
        <v>99</v>
      </c>
      <c r="M6" s="53">
        <v>1</v>
      </c>
      <c r="N6" s="26">
        <v>28</v>
      </c>
      <c r="O6" s="53">
        <v>3.7</v>
      </c>
      <c r="P6" s="138">
        <f aca="true" t="shared" si="0" ref="P6:P23">O6*N6/100</f>
        <v>1.036</v>
      </c>
      <c r="Q6" s="53">
        <v>96.3</v>
      </c>
      <c r="R6" s="138">
        <f aca="true" t="shared" si="1" ref="R6:R23">Q6*N6/100</f>
        <v>26.964000000000002</v>
      </c>
      <c r="S6" s="53">
        <v>0</v>
      </c>
      <c r="T6" s="138">
        <f aca="true" t="shared" si="2" ref="T6:T23">S6*N6/100</f>
        <v>0</v>
      </c>
      <c r="U6" s="53">
        <v>0</v>
      </c>
      <c r="V6" s="138">
        <f aca="true" t="shared" si="3" ref="V6:V23">U6*N6/100</f>
        <v>0</v>
      </c>
      <c r="W6" s="53">
        <v>0</v>
      </c>
      <c r="X6" s="138">
        <f aca="true" t="shared" si="4" ref="X6:X23">W6*N6/100</f>
        <v>0</v>
      </c>
      <c r="Y6" s="53">
        <v>0</v>
      </c>
      <c r="Z6" s="138">
        <f aca="true" t="shared" si="5" ref="Z6:Z23">Y6*N6/100</f>
        <v>0</v>
      </c>
      <c r="AA6" s="53">
        <v>100</v>
      </c>
      <c r="AB6" s="138">
        <f aca="true" t="shared" si="6" ref="AB6:AB23">AA6*N6/100</f>
        <v>28</v>
      </c>
      <c r="AC6" s="53">
        <v>0</v>
      </c>
      <c r="AD6">
        <f aca="true" t="shared" si="7" ref="AD6:AD23">AC6*N6/100</f>
        <v>0</v>
      </c>
    </row>
    <row r="7" spans="1:30" ht="15.75" customHeight="1">
      <c r="A7" s="26" t="s">
        <v>100</v>
      </c>
      <c r="B7" s="26">
        <v>8</v>
      </c>
      <c r="C7" s="138">
        <v>0</v>
      </c>
      <c r="D7" s="185">
        <v>33.3</v>
      </c>
      <c r="E7" s="185">
        <v>0</v>
      </c>
      <c r="F7" s="185">
        <v>66.7</v>
      </c>
      <c r="G7" s="185">
        <v>75</v>
      </c>
      <c r="H7" s="185">
        <v>12.5</v>
      </c>
      <c r="I7" s="185">
        <v>12.5</v>
      </c>
      <c r="J7" s="185">
        <v>0</v>
      </c>
      <c r="K7" s="185">
        <v>0</v>
      </c>
      <c r="L7" s="26" t="s">
        <v>100</v>
      </c>
      <c r="M7" s="138">
        <v>0</v>
      </c>
      <c r="N7" s="26">
        <v>8</v>
      </c>
      <c r="O7" s="138">
        <v>33.3</v>
      </c>
      <c r="P7" s="138">
        <f t="shared" si="0"/>
        <v>2.6639999999999997</v>
      </c>
      <c r="Q7" s="138">
        <v>0</v>
      </c>
      <c r="R7" s="138">
        <f t="shared" si="1"/>
        <v>0</v>
      </c>
      <c r="S7" s="138">
        <v>66.7</v>
      </c>
      <c r="T7" s="138">
        <f t="shared" si="2"/>
        <v>5.336</v>
      </c>
      <c r="U7" s="138">
        <v>75</v>
      </c>
      <c r="V7" s="138">
        <f t="shared" si="3"/>
        <v>6</v>
      </c>
      <c r="W7" s="138">
        <v>12.5</v>
      </c>
      <c r="X7" s="138">
        <f t="shared" si="4"/>
        <v>1</v>
      </c>
      <c r="Y7" s="138">
        <v>12.5</v>
      </c>
      <c r="Z7" s="138">
        <f t="shared" si="5"/>
        <v>1</v>
      </c>
      <c r="AA7" s="138">
        <v>0</v>
      </c>
      <c r="AB7" s="138">
        <f t="shared" si="6"/>
        <v>0</v>
      </c>
      <c r="AC7" s="138">
        <v>0</v>
      </c>
      <c r="AD7">
        <f t="shared" si="7"/>
        <v>0</v>
      </c>
    </row>
    <row r="8" spans="1:30" ht="15.75" customHeight="1">
      <c r="A8" s="5" t="s">
        <v>147</v>
      </c>
      <c r="B8" s="5">
        <v>15</v>
      </c>
      <c r="C8" s="53">
        <v>2</v>
      </c>
      <c r="D8" s="102">
        <v>14.3</v>
      </c>
      <c r="E8" s="102">
        <v>7.1</v>
      </c>
      <c r="F8" s="102">
        <v>78.6</v>
      </c>
      <c r="G8" s="102">
        <v>100</v>
      </c>
      <c r="H8" s="102">
        <v>0</v>
      </c>
      <c r="I8" s="102">
        <v>0</v>
      </c>
      <c r="J8" s="102">
        <v>0</v>
      </c>
      <c r="K8" s="102">
        <v>0</v>
      </c>
      <c r="L8" s="5" t="s">
        <v>147</v>
      </c>
      <c r="M8" s="53">
        <v>2</v>
      </c>
      <c r="N8" s="26">
        <v>15</v>
      </c>
      <c r="O8" s="53">
        <v>14.3</v>
      </c>
      <c r="P8" s="138">
        <f t="shared" si="0"/>
        <v>2.145</v>
      </c>
      <c r="Q8" s="53">
        <v>7.1</v>
      </c>
      <c r="R8" s="138">
        <f t="shared" si="1"/>
        <v>1.065</v>
      </c>
      <c r="S8" s="53">
        <v>78.6</v>
      </c>
      <c r="T8" s="138">
        <f t="shared" si="2"/>
        <v>11.79</v>
      </c>
      <c r="U8" s="53">
        <v>100</v>
      </c>
      <c r="V8" s="138">
        <f t="shared" si="3"/>
        <v>15</v>
      </c>
      <c r="W8" s="53">
        <v>0</v>
      </c>
      <c r="X8" s="138">
        <f t="shared" si="4"/>
        <v>0</v>
      </c>
      <c r="Y8" s="53">
        <v>0</v>
      </c>
      <c r="Z8" s="138">
        <f t="shared" si="5"/>
        <v>0</v>
      </c>
      <c r="AA8" s="53">
        <v>0</v>
      </c>
      <c r="AB8" s="138">
        <f t="shared" si="6"/>
        <v>0</v>
      </c>
      <c r="AC8" s="53">
        <v>0</v>
      </c>
      <c r="AD8">
        <f t="shared" si="7"/>
        <v>0</v>
      </c>
    </row>
    <row r="9" spans="1:30" ht="15.75" customHeight="1">
      <c r="A9" s="26" t="s">
        <v>102</v>
      </c>
      <c r="B9" s="26">
        <v>82</v>
      </c>
      <c r="C9" s="138">
        <v>38</v>
      </c>
      <c r="D9" s="185">
        <v>43</v>
      </c>
      <c r="E9" s="185">
        <v>35.4</v>
      </c>
      <c r="F9" s="185">
        <v>21.5</v>
      </c>
      <c r="G9" s="185">
        <v>66.7</v>
      </c>
      <c r="H9" s="185">
        <v>0</v>
      </c>
      <c r="I9" s="185">
        <v>0</v>
      </c>
      <c r="J9" s="185">
        <v>33.3</v>
      </c>
      <c r="K9" s="185">
        <v>0</v>
      </c>
      <c r="L9" s="26" t="s">
        <v>102</v>
      </c>
      <c r="M9" s="138">
        <v>38</v>
      </c>
      <c r="N9" s="26">
        <v>82</v>
      </c>
      <c r="O9" s="138">
        <v>43</v>
      </c>
      <c r="P9" s="138">
        <f t="shared" si="0"/>
        <v>35.26</v>
      </c>
      <c r="Q9" s="138">
        <v>35.4</v>
      </c>
      <c r="R9" s="138">
        <f t="shared" si="1"/>
        <v>29.028</v>
      </c>
      <c r="S9" s="138">
        <v>21.5</v>
      </c>
      <c r="T9" s="138">
        <f t="shared" si="2"/>
        <v>17.63</v>
      </c>
      <c r="U9" s="138">
        <v>66.7</v>
      </c>
      <c r="V9" s="138">
        <f t="shared" si="3"/>
        <v>54.694</v>
      </c>
      <c r="W9" s="138">
        <v>0</v>
      </c>
      <c r="X9" s="138">
        <f t="shared" si="4"/>
        <v>0</v>
      </c>
      <c r="Y9" s="138">
        <v>0</v>
      </c>
      <c r="Z9" s="138">
        <f t="shared" si="5"/>
        <v>0</v>
      </c>
      <c r="AA9" s="138">
        <v>33.3</v>
      </c>
      <c r="AB9" s="138">
        <f t="shared" si="6"/>
        <v>27.305999999999997</v>
      </c>
      <c r="AC9" s="138">
        <v>0</v>
      </c>
      <c r="AD9">
        <f t="shared" si="7"/>
        <v>0</v>
      </c>
    </row>
    <row r="10" spans="1:30" ht="15.75" customHeight="1">
      <c r="A10" s="5" t="s">
        <v>103</v>
      </c>
      <c r="B10" s="5">
        <v>5</v>
      </c>
      <c r="C10" s="53">
        <v>1</v>
      </c>
      <c r="D10" s="102">
        <v>20</v>
      </c>
      <c r="E10" s="102">
        <v>40</v>
      </c>
      <c r="F10" s="102">
        <v>40</v>
      </c>
      <c r="G10" s="102">
        <v>0</v>
      </c>
      <c r="H10" s="102">
        <v>0</v>
      </c>
      <c r="I10" s="102">
        <v>0</v>
      </c>
      <c r="J10" s="102">
        <v>0</v>
      </c>
      <c r="K10" s="102">
        <v>0</v>
      </c>
      <c r="L10" s="5" t="s">
        <v>103</v>
      </c>
      <c r="M10" s="53">
        <v>1</v>
      </c>
      <c r="N10" s="26">
        <v>5</v>
      </c>
      <c r="O10" s="53">
        <v>20</v>
      </c>
      <c r="P10" s="138">
        <f t="shared" si="0"/>
        <v>1</v>
      </c>
      <c r="Q10" s="53">
        <v>40</v>
      </c>
      <c r="R10" s="138">
        <f t="shared" si="1"/>
        <v>2</v>
      </c>
      <c r="S10" s="53">
        <v>40</v>
      </c>
      <c r="T10" s="138">
        <f t="shared" si="2"/>
        <v>2</v>
      </c>
      <c r="U10" s="53">
        <v>0</v>
      </c>
      <c r="V10" s="138">
        <f t="shared" si="3"/>
        <v>0</v>
      </c>
      <c r="W10" s="53">
        <v>0</v>
      </c>
      <c r="X10" s="138">
        <f t="shared" si="4"/>
        <v>0</v>
      </c>
      <c r="Y10" s="53">
        <v>0</v>
      </c>
      <c r="Z10" s="138">
        <f t="shared" si="5"/>
        <v>0</v>
      </c>
      <c r="AA10" s="53">
        <v>0</v>
      </c>
      <c r="AB10" s="138">
        <f t="shared" si="6"/>
        <v>0</v>
      </c>
      <c r="AC10" s="53">
        <v>0</v>
      </c>
      <c r="AD10">
        <f t="shared" si="7"/>
        <v>0</v>
      </c>
    </row>
    <row r="11" spans="1:30" ht="15.75" customHeight="1">
      <c r="A11" s="26" t="s">
        <v>104</v>
      </c>
      <c r="B11" s="26">
        <v>16</v>
      </c>
      <c r="C11" s="138">
        <v>3</v>
      </c>
      <c r="D11" s="185">
        <v>46.7</v>
      </c>
      <c r="E11" s="185">
        <v>33.3</v>
      </c>
      <c r="F11" s="185">
        <v>20</v>
      </c>
      <c r="G11" s="185">
        <v>100</v>
      </c>
      <c r="H11" s="185">
        <v>0</v>
      </c>
      <c r="I11" s="185">
        <v>0</v>
      </c>
      <c r="J11" s="185">
        <v>0</v>
      </c>
      <c r="K11" s="185">
        <v>0</v>
      </c>
      <c r="L11" s="26" t="s">
        <v>104</v>
      </c>
      <c r="M11" s="138">
        <v>3</v>
      </c>
      <c r="N11" s="26">
        <v>16</v>
      </c>
      <c r="O11" s="138">
        <v>46.7</v>
      </c>
      <c r="P11" s="138">
        <f t="shared" si="0"/>
        <v>7.472</v>
      </c>
      <c r="Q11" s="138">
        <v>33.3</v>
      </c>
      <c r="R11" s="138">
        <f t="shared" si="1"/>
        <v>5.327999999999999</v>
      </c>
      <c r="S11" s="138">
        <v>20</v>
      </c>
      <c r="T11" s="138">
        <f t="shared" si="2"/>
        <v>3.2</v>
      </c>
      <c r="U11" s="138">
        <v>100</v>
      </c>
      <c r="V11" s="138">
        <f t="shared" si="3"/>
        <v>16</v>
      </c>
      <c r="W11" s="138">
        <v>0</v>
      </c>
      <c r="X11" s="138">
        <f t="shared" si="4"/>
        <v>0</v>
      </c>
      <c r="Y11" s="138">
        <v>0</v>
      </c>
      <c r="Z11" s="138">
        <f t="shared" si="5"/>
        <v>0</v>
      </c>
      <c r="AA11" s="138">
        <v>0</v>
      </c>
      <c r="AB11" s="138">
        <f t="shared" si="6"/>
        <v>0</v>
      </c>
      <c r="AC11" s="138">
        <v>0</v>
      </c>
      <c r="AD11">
        <f t="shared" si="7"/>
        <v>0</v>
      </c>
    </row>
    <row r="12" spans="1:30" ht="15.75" customHeight="1">
      <c r="A12" s="5" t="s">
        <v>105</v>
      </c>
      <c r="B12" s="5">
        <v>15</v>
      </c>
      <c r="C12" s="53">
        <v>0</v>
      </c>
      <c r="D12" s="102">
        <v>9.1</v>
      </c>
      <c r="E12" s="102">
        <v>54.5</v>
      </c>
      <c r="F12" s="102">
        <v>36.4</v>
      </c>
      <c r="G12" s="102">
        <v>60</v>
      </c>
      <c r="H12" s="102">
        <v>20</v>
      </c>
      <c r="I12" s="102">
        <v>0</v>
      </c>
      <c r="J12" s="102">
        <v>20</v>
      </c>
      <c r="K12" s="102">
        <v>0</v>
      </c>
      <c r="L12" s="5" t="s">
        <v>105</v>
      </c>
      <c r="M12" s="53">
        <v>0</v>
      </c>
      <c r="N12" s="26">
        <v>15</v>
      </c>
      <c r="O12" s="53">
        <v>9.1</v>
      </c>
      <c r="P12" s="138">
        <f t="shared" si="0"/>
        <v>1.365</v>
      </c>
      <c r="Q12" s="53">
        <v>54.5</v>
      </c>
      <c r="R12" s="138">
        <f t="shared" si="1"/>
        <v>8.175</v>
      </c>
      <c r="S12" s="53">
        <v>36.4</v>
      </c>
      <c r="T12" s="138">
        <f t="shared" si="2"/>
        <v>5.46</v>
      </c>
      <c r="U12" s="53">
        <v>60</v>
      </c>
      <c r="V12" s="138">
        <f t="shared" si="3"/>
        <v>9</v>
      </c>
      <c r="W12" s="53">
        <v>20</v>
      </c>
      <c r="X12" s="138">
        <f t="shared" si="4"/>
        <v>3</v>
      </c>
      <c r="Y12" s="53">
        <v>0</v>
      </c>
      <c r="Z12" s="138">
        <f t="shared" si="5"/>
        <v>0</v>
      </c>
      <c r="AA12" s="53">
        <v>20</v>
      </c>
      <c r="AB12" s="138">
        <f t="shared" si="6"/>
        <v>3</v>
      </c>
      <c r="AC12" s="53">
        <v>0</v>
      </c>
      <c r="AD12">
        <f t="shared" si="7"/>
        <v>0</v>
      </c>
    </row>
    <row r="13" spans="1:30" ht="15.75" customHeight="1">
      <c r="A13" s="26" t="s">
        <v>106</v>
      </c>
      <c r="B13" s="26">
        <v>2</v>
      </c>
      <c r="C13" s="138">
        <v>1</v>
      </c>
      <c r="D13" s="185">
        <v>50</v>
      </c>
      <c r="E13" s="185">
        <v>50</v>
      </c>
      <c r="F13" s="185">
        <v>0</v>
      </c>
      <c r="G13" s="198">
        <v>0</v>
      </c>
      <c r="H13" s="198">
        <v>0</v>
      </c>
      <c r="I13" s="198">
        <v>0</v>
      </c>
      <c r="J13" s="198">
        <v>0</v>
      </c>
      <c r="K13" s="198">
        <v>0</v>
      </c>
      <c r="L13" s="26" t="s">
        <v>106</v>
      </c>
      <c r="M13" s="138">
        <v>1</v>
      </c>
      <c r="N13" s="26">
        <v>2</v>
      </c>
      <c r="O13" s="138">
        <v>50</v>
      </c>
      <c r="P13" s="138">
        <f t="shared" si="0"/>
        <v>1</v>
      </c>
      <c r="Q13" s="138">
        <v>50</v>
      </c>
      <c r="R13" s="138">
        <f t="shared" si="1"/>
        <v>1</v>
      </c>
      <c r="S13" s="138">
        <v>0</v>
      </c>
      <c r="T13" s="138">
        <f t="shared" si="2"/>
        <v>0</v>
      </c>
      <c r="U13" s="138">
        <v>0</v>
      </c>
      <c r="V13" s="138">
        <f t="shared" si="3"/>
        <v>0</v>
      </c>
      <c r="W13" s="138">
        <v>0</v>
      </c>
      <c r="X13" s="138">
        <f t="shared" si="4"/>
        <v>0</v>
      </c>
      <c r="Y13" s="138">
        <v>0</v>
      </c>
      <c r="Z13" s="138">
        <f t="shared" si="5"/>
        <v>0</v>
      </c>
      <c r="AA13" s="138">
        <v>0</v>
      </c>
      <c r="AB13" s="138">
        <f t="shared" si="6"/>
        <v>0</v>
      </c>
      <c r="AC13" s="138">
        <v>0</v>
      </c>
      <c r="AD13">
        <f t="shared" si="7"/>
        <v>0</v>
      </c>
    </row>
    <row r="14" spans="1:30" ht="15.75" customHeight="1">
      <c r="A14" s="5" t="s">
        <v>107</v>
      </c>
      <c r="B14" s="5">
        <v>2</v>
      </c>
      <c r="C14" s="53">
        <v>0</v>
      </c>
      <c r="D14" s="102">
        <v>0</v>
      </c>
      <c r="E14" s="102">
        <v>0</v>
      </c>
      <c r="F14" s="102">
        <v>100</v>
      </c>
      <c r="G14" s="102">
        <v>50</v>
      </c>
      <c r="H14" s="102">
        <v>0</v>
      </c>
      <c r="I14" s="102">
        <v>0</v>
      </c>
      <c r="J14" s="102">
        <v>0</v>
      </c>
      <c r="K14" s="102">
        <v>50</v>
      </c>
      <c r="L14" s="5" t="s">
        <v>107</v>
      </c>
      <c r="M14" s="53">
        <v>0</v>
      </c>
      <c r="N14" s="26">
        <v>2</v>
      </c>
      <c r="O14" s="53">
        <v>0</v>
      </c>
      <c r="P14" s="138">
        <f t="shared" si="0"/>
        <v>0</v>
      </c>
      <c r="Q14" s="53">
        <v>0</v>
      </c>
      <c r="R14" s="138">
        <f t="shared" si="1"/>
        <v>0</v>
      </c>
      <c r="S14" s="53">
        <v>100</v>
      </c>
      <c r="T14" s="138">
        <f t="shared" si="2"/>
        <v>2</v>
      </c>
      <c r="U14" s="53">
        <v>50</v>
      </c>
      <c r="V14" s="138">
        <f t="shared" si="3"/>
        <v>1</v>
      </c>
      <c r="W14" s="53">
        <v>0</v>
      </c>
      <c r="X14" s="138">
        <f t="shared" si="4"/>
        <v>0</v>
      </c>
      <c r="Y14" s="53">
        <v>0</v>
      </c>
      <c r="Z14" s="138">
        <f t="shared" si="5"/>
        <v>0</v>
      </c>
      <c r="AA14" s="53">
        <v>0</v>
      </c>
      <c r="AB14" s="138">
        <f t="shared" si="6"/>
        <v>0</v>
      </c>
      <c r="AC14" s="53">
        <v>50</v>
      </c>
      <c r="AD14">
        <f t="shared" si="7"/>
        <v>1</v>
      </c>
    </row>
    <row r="15" spans="1:30" ht="15.75" customHeight="1">
      <c r="A15" s="26" t="s">
        <v>108</v>
      </c>
      <c r="B15" s="26">
        <v>9</v>
      </c>
      <c r="C15" s="138">
        <v>0</v>
      </c>
      <c r="D15" s="185">
        <v>11.1</v>
      </c>
      <c r="E15" s="185">
        <v>77.8</v>
      </c>
      <c r="F15" s="185">
        <v>11.1</v>
      </c>
      <c r="G15" s="198">
        <v>0</v>
      </c>
      <c r="H15" s="198">
        <v>0</v>
      </c>
      <c r="I15" s="198">
        <v>0</v>
      </c>
      <c r="J15" s="198">
        <v>0</v>
      </c>
      <c r="K15" s="198">
        <v>0</v>
      </c>
      <c r="L15" s="26" t="s">
        <v>108</v>
      </c>
      <c r="M15" s="138">
        <v>0</v>
      </c>
      <c r="N15" s="26">
        <v>9</v>
      </c>
      <c r="O15" s="138">
        <v>11.1</v>
      </c>
      <c r="P15" s="138">
        <f t="shared" si="0"/>
        <v>0.9989999999999999</v>
      </c>
      <c r="Q15" s="138">
        <v>77.8</v>
      </c>
      <c r="R15" s="138">
        <f t="shared" si="1"/>
        <v>7.001999999999999</v>
      </c>
      <c r="S15" s="138">
        <v>11.1</v>
      </c>
      <c r="T15" s="138">
        <f t="shared" si="2"/>
        <v>0.9989999999999999</v>
      </c>
      <c r="U15" s="138">
        <v>0</v>
      </c>
      <c r="V15" s="138">
        <f t="shared" si="3"/>
        <v>0</v>
      </c>
      <c r="W15" s="138">
        <v>0</v>
      </c>
      <c r="X15" s="138">
        <f t="shared" si="4"/>
        <v>0</v>
      </c>
      <c r="Y15" s="138">
        <v>0</v>
      </c>
      <c r="Z15" s="138">
        <f t="shared" si="5"/>
        <v>0</v>
      </c>
      <c r="AA15" s="138">
        <v>0</v>
      </c>
      <c r="AB15" s="138">
        <f t="shared" si="6"/>
        <v>0</v>
      </c>
      <c r="AC15" s="138">
        <v>0</v>
      </c>
      <c r="AD15">
        <f t="shared" si="7"/>
        <v>0</v>
      </c>
    </row>
    <row r="16" spans="1:30" ht="15.75" customHeight="1">
      <c r="A16" s="5" t="s">
        <v>109</v>
      </c>
      <c r="B16" s="5">
        <v>14</v>
      </c>
      <c r="C16" s="53">
        <v>0</v>
      </c>
      <c r="D16" s="102">
        <v>12.5</v>
      </c>
      <c r="E16" s="102">
        <v>62.5</v>
      </c>
      <c r="F16" s="102">
        <v>25</v>
      </c>
      <c r="G16" s="102">
        <v>9.1</v>
      </c>
      <c r="H16" s="102">
        <v>9.1</v>
      </c>
      <c r="I16" s="102">
        <v>0</v>
      </c>
      <c r="J16" s="102">
        <v>9.1</v>
      </c>
      <c r="K16" s="102">
        <v>72.7</v>
      </c>
      <c r="L16" s="5" t="s">
        <v>109</v>
      </c>
      <c r="M16" s="53">
        <v>0</v>
      </c>
      <c r="N16" s="26">
        <v>14</v>
      </c>
      <c r="O16" s="53">
        <v>12.5</v>
      </c>
      <c r="P16" s="138">
        <f t="shared" si="0"/>
        <v>1.75</v>
      </c>
      <c r="Q16" s="53">
        <v>62.5</v>
      </c>
      <c r="R16" s="138">
        <f t="shared" si="1"/>
        <v>8.75</v>
      </c>
      <c r="S16" s="53">
        <v>25</v>
      </c>
      <c r="T16" s="138">
        <f t="shared" si="2"/>
        <v>3.5</v>
      </c>
      <c r="U16" s="53">
        <v>9.1</v>
      </c>
      <c r="V16" s="138">
        <f t="shared" si="3"/>
        <v>1.274</v>
      </c>
      <c r="W16" s="53">
        <v>9.1</v>
      </c>
      <c r="X16" s="138">
        <f t="shared" si="4"/>
        <v>1.274</v>
      </c>
      <c r="Y16" s="53">
        <v>0</v>
      </c>
      <c r="Z16" s="138">
        <f t="shared" si="5"/>
        <v>0</v>
      </c>
      <c r="AA16" s="53">
        <v>9.1</v>
      </c>
      <c r="AB16" s="138">
        <f t="shared" si="6"/>
        <v>1.274</v>
      </c>
      <c r="AC16" s="53">
        <v>72.7</v>
      </c>
      <c r="AD16">
        <f t="shared" si="7"/>
        <v>10.178</v>
      </c>
    </row>
    <row r="17" spans="1:30" ht="15.75" customHeight="1">
      <c r="A17" s="26" t="s">
        <v>110</v>
      </c>
      <c r="B17" s="26">
        <v>7</v>
      </c>
      <c r="C17" s="138">
        <v>0</v>
      </c>
      <c r="D17" s="185">
        <v>0</v>
      </c>
      <c r="E17" s="185">
        <v>71.4</v>
      </c>
      <c r="F17" s="185">
        <v>28.6</v>
      </c>
      <c r="G17" s="198">
        <v>0</v>
      </c>
      <c r="H17" s="198">
        <v>0</v>
      </c>
      <c r="I17" s="198">
        <v>0</v>
      </c>
      <c r="J17" s="198">
        <v>0</v>
      </c>
      <c r="K17" s="198">
        <v>0</v>
      </c>
      <c r="L17" s="26" t="s">
        <v>110</v>
      </c>
      <c r="M17" s="138">
        <v>0</v>
      </c>
      <c r="N17" s="26">
        <v>7</v>
      </c>
      <c r="O17" s="138">
        <v>0</v>
      </c>
      <c r="P17" s="138">
        <f t="shared" si="0"/>
        <v>0</v>
      </c>
      <c r="Q17" s="138">
        <v>71.4</v>
      </c>
      <c r="R17" s="138">
        <f t="shared" si="1"/>
        <v>4.998000000000001</v>
      </c>
      <c r="S17" s="138">
        <v>28.6</v>
      </c>
      <c r="T17" s="138">
        <f t="shared" si="2"/>
        <v>2.0020000000000002</v>
      </c>
      <c r="U17" s="138">
        <v>0</v>
      </c>
      <c r="V17" s="138">
        <f t="shared" si="3"/>
        <v>0</v>
      </c>
      <c r="W17" s="138">
        <v>0</v>
      </c>
      <c r="X17" s="138">
        <f t="shared" si="4"/>
        <v>0</v>
      </c>
      <c r="Y17" s="138">
        <v>0</v>
      </c>
      <c r="Z17" s="138">
        <f t="shared" si="5"/>
        <v>0</v>
      </c>
      <c r="AA17" s="138">
        <v>0</v>
      </c>
      <c r="AB17" s="138">
        <f t="shared" si="6"/>
        <v>0</v>
      </c>
      <c r="AC17" s="138">
        <v>0</v>
      </c>
      <c r="AD17">
        <f t="shared" si="7"/>
        <v>0</v>
      </c>
    </row>
    <row r="18" spans="1:30" ht="15.75" customHeight="1">
      <c r="A18" s="5" t="s">
        <v>111</v>
      </c>
      <c r="B18" s="5">
        <v>25</v>
      </c>
      <c r="C18" s="53">
        <v>0</v>
      </c>
      <c r="D18" s="102">
        <v>0</v>
      </c>
      <c r="E18" s="102">
        <v>84</v>
      </c>
      <c r="F18" s="102">
        <v>16</v>
      </c>
      <c r="G18" s="102">
        <v>100</v>
      </c>
      <c r="H18" s="102">
        <v>0</v>
      </c>
      <c r="I18" s="102">
        <v>0</v>
      </c>
      <c r="J18" s="102">
        <v>0</v>
      </c>
      <c r="K18" s="102">
        <v>0</v>
      </c>
      <c r="L18" s="5" t="s">
        <v>111</v>
      </c>
      <c r="M18" s="53">
        <v>0</v>
      </c>
      <c r="N18" s="26">
        <v>25</v>
      </c>
      <c r="O18" s="53">
        <v>0</v>
      </c>
      <c r="P18" s="138">
        <f t="shared" si="0"/>
        <v>0</v>
      </c>
      <c r="Q18" s="53">
        <v>84</v>
      </c>
      <c r="R18" s="138">
        <f t="shared" si="1"/>
        <v>21</v>
      </c>
      <c r="S18" s="53">
        <v>16</v>
      </c>
      <c r="T18" s="138">
        <f t="shared" si="2"/>
        <v>4</v>
      </c>
      <c r="U18" s="53">
        <v>100</v>
      </c>
      <c r="V18" s="138">
        <f t="shared" si="3"/>
        <v>25</v>
      </c>
      <c r="W18" s="53">
        <v>0</v>
      </c>
      <c r="X18" s="138">
        <f t="shared" si="4"/>
        <v>0</v>
      </c>
      <c r="Y18" s="53">
        <v>0</v>
      </c>
      <c r="Z18" s="138">
        <f t="shared" si="5"/>
        <v>0</v>
      </c>
      <c r="AA18" s="53">
        <v>0</v>
      </c>
      <c r="AB18" s="138">
        <f t="shared" si="6"/>
        <v>0</v>
      </c>
      <c r="AC18" s="53">
        <v>0</v>
      </c>
      <c r="AD18">
        <f t="shared" si="7"/>
        <v>0</v>
      </c>
    </row>
    <row r="19" spans="1:30" ht="15.75" customHeight="1" thickBot="1">
      <c r="A19" s="26" t="s">
        <v>112</v>
      </c>
      <c r="B19" s="26">
        <v>44</v>
      </c>
      <c r="C19" s="138">
        <v>21</v>
      </c>
      <c r="D19" s="185">
        <v>13.6</v>
      </c>
      <c r="E19" s="185">
        <v>86.4</v>
      </c>
      <c r="F19" s="185">
        <v>0</v>
      </c>
      <c r="G19" s="198">
        <v>0</v>
      </c>
      <c r="H19" s="198">
        <v>0</v>
      </c>
      <c r="I19" s="198">
        <v>0</v>
      </c>
      <c r="J19" s="198">
        <v>0</v>
      </c>
      <c r="K19" s="198">
        <v>0</v>
      </c>
      <c r="L19" s="26" t="s">
        <v>112</v>
      </c>
      <c r="M19" s="138">
        <v>21</v>
      </c>
      <c r="N19" s="26">
        <v>44</v>
      </c>
      <c r="O19" s="138">
        <v>13.6</v>
      </c>
      <c r="P19" s="138">
        <f t="shared" si="0"/>
        <v>5.984</v>
      </c>
      <c r="Q19" s="138">
        <v>86.4</v>
      </c>
      <c r="R19" s="138">
        <f t="shared" si="1"/>
        <v>38.016000000000005</v>
      </c>
      <c r="S19" s="138">
        <v>0</v>
      </c>
      <c r="T19" s="138">
        <f t="shared" si="2"/>
        <v>0</v>
      </c>
      <c r="U19" s="138">
        <v>0</v>
      </c>
      <c r="V19" s="138">
        <f t="shared" si="3"/>
        <v>0</v>
      </c>
      <c r="W19" s="138">
        <v>0</v>
      </c>
      <c r="X19" s="138">
        <f t="shared" si="4"/>
        <v>0</v>
      </c>
      <c r="Y19" s="138">
        <v>0</v>
      </c>
      <c r="Z19" s="138">
        <f t="shared" si="5"/>
        <v>0</v>
      </c>
      <c r="AA19" s="138">
        <v>0</v>
      </c>
      <c r="AB19" s="138">
        <f t="shared" si="6"/>
        <v>0</v>
      </c>
      <c r="AC19" s="138">
        <v>0</v>
      </c>
      <c r="AD19">
        <f t="shared" si="7"/>
        <v>0</v>
      </c>
    </row>
    <row r="20" spans="1:30" ht="15.75" customHeight="1" thickBot="1" thickTop="1">
      <c r="A20" s="2" t="s">
        <v>148</v>
      </c>
      <c r="B20" s="2"/>
      <c r="C20" s="18"/>
      <c r="D20" s="113"/>
      <c r="E20" s="111"/>
      <c r="F20" s="111"/>
      <c r="G20" s="111"/>
      <c r="H20" s="111"/>
      <c r="I20" s="111"/>
      <c r="J20" s="111"/>
      <c r="K20" s="111"/>
      <c r="L20" s="2" t="s">
        <v>148</v>
      </c>
      <c r="M20" s="18"/>
      <c r="N20" s="26"/>
      <c r="O20" s="18"/>
      <c r="P20" s="138">
        <f t="shared" si="0"/>
        <v>0</v>
      </c>
      <c r="Q20" s="31"/>
      <c r="R20" s="138">
        <f t="shared" si="1"/>
        <v>0</v>
      </c>
      <c r="S20" s="31"/>
      <c r="T20" s="138">
        <f t="shared" si="2"/>
        <v>0</v>
      </c>
      <c r="U20" s="31"/>
      <c r="V20" s="138">
        <f t="shared" si="3"/>
        <v>0</v>
      </c>
      <c r="W20" s="31"/>
      <c r="X20" s="138">
        <f t="shared" si="4"/>
        <v>0</v>
      </c>
      <c r="Y20" s="31"/>
      <c r="Z20" s="138">
        <f t="shared" si="5"/>
        <v>0</v>
      </c>
      <c r="AA20" s="31"/>
      <c r="AB20" s="138">
        <f t="shared" si="6"/>
        <v>0</v>
      </c>
      <c r="AC20" s="31"/>
      <c r="AD20">
        <f t="shared" si="7"/>
        <v>0</v>
      </c>
    </row>
    <row r="21" spans="1:30" ht="15.75" customHeight="1" thickTop="1">
      <c r="A21" s="26" t="s">
        <v>149</v>
      </c>
      <c r="B21" s="26">
        <v>3</v>
      </c>
      <c r="C21" s="138">
        <v>1</v>
      </c>
      <c r="D21" s="185">
        <v>0</v>
      </c>
      <c r="E21" s="185">
        <v>50</v>
      </c>
      <c r="F21" s="185">
        <v>50</v>
      </c>
      <c r="G21" s="185">
        <v>50</v>
      </c>
      <c r="H21" s="185">
        <v>0</v>
      </c>
      <c r="I21" s="185">
        <v>0</v>
      </c>
      <c r="J21" s="185">
        <v>50</v>
      </c>
      <c r="K21" s="185">
        <v>0</v>
      </c>
      <c r="L21" s="26" t="s">
        <v>149</v>
      </c>
      <c r="M21" s="138">
        <v>1</v>
      </c>
      <c r="N21" s="26">
        <v>3</v>
      </c>
      <c r="O21" s="138">
        <v>0</v>
      </c>
      <c r="P21" s="138">
        <f t="shared" si="0"/>
        <v>0</v>
      </c>
      <c r="Q21" s="138">
        <v>50</v>
      </c>
      <c r="R21" s="138">
        <f t="shared" si="1"/>
        <v>1.5</v>
      </c>
      <c r="S21" s="138">
        <v>50</v>
      </c>
      <c r="T21" s="138">
        <f t="shared" si="2"/>
        <v>1.5</v>
      </c>
      <c r="U21" s="138">
        <v>50</v>
      </c>
      <c r="V21" s="138">
        <f t="shared" si="3"/>
        <v>1.5</v>
      </c>
      <c r="W21" s="138">
        <v>0</v>
      </c>
      <c r="X21" s="138">
        <f t="shared" si="4"/>
        <v>0</v>
      </c>
      <c r="Y21" s="138">
        <v>0</v>
      </c>
      <c r="Z21" s="138">
        <f t="shared" si="5"/>
        <v>0</v>
      </c>
      <c r="AA21" s="138">
        <v>50</v>
      </c>
      <c r="AB21" s="138">
        <f t="shared" si="6"/>
        <v>1.5</v>
      </c>
      <c r="AC21" s="138">
        <v>0</v>
      </c>
      <c r="AD21">
        <f t="shared" si="7"/>
        <v>0</v>
      </c>
    </row>
    <row r="22" spans="1:30" ht="15.75" customHeight="1">
      <c r="A22" s="5" t="s">
        <v>150</v>
      </c>
      <c r="B22" s="5">
        <v>5</v>
      </c>
      <c r="C22" s="53">
        <v>5</v>
      </c>
      <c r="D22" s="102">
        <v>0</v>
      </c>
      <c r="E22" s="102">
        <v>57.1</v>
      </c>
      <c r="F22" s="102">
        <v>42.9</v>
      </c>
      <c r="G22" s="102">
        <v>50</v>
      </c>
      <c r="H22" s="102">
        <v>0</v>
      </c>
      <c r="I22" s="102">
        <v>0</v>
      </c>
      <c r="J22" s="102">
        <v>50</v>
      </c>
      <c r="K22" s="102">
        <v>0</v>
      </c>
      <c r="L22" s="5" t="s">
        <v>150</v>
      </c>
      <c r="M22" s="53">
        <v>6</v>
      </c>
      <c r="N22" s="26">
        <v>5</v>
      </c>
      <c r="O22" s="53">
        <v>0</v>
      </c>
      <c r="P22" s="138">
        <f t="shared" si="0"/>
        <v>0</v>
      </c>
      <c r="Q22" s="53">
        <v>57.1</v>
      </c>
      <c r="R22" s="138">
        <f t="shared" si="1"/>
        <v>2.855</v>
      </c>
      <c r="S22" s="53">
        <v>42.9</v>
      </c>
      <c r="T22" s="138">
        <f t="shared" si="2"/>
        <v>2.145</v>
      </c>
      <c r="U22" s="53">
        <v>50</v>
      </c>
      <c r="V22" s="138">
        <f t="shared" si="3"/>
        <v>2.5</v>
      </c>
      <c r="W22" s="53">
        <v>0</v>
      </c>
      <c r="X22" s="138">
        <f t="shared" si="4"/>
        <v>0</v>
      </c>
      <c r="Y22" s="53">
        <v>0</v>
      </c>
      <c r="Z22" s="138">
        <f t="shared" si="5"/>
        <v>0</v>
      </c>
      <c r="AA22" s="53">
        <v>50</v>
      </c>
      <c r="AB22" s="138">
        <f t="shared" si="6"/>
        <v>2.5</v>
      </c>
      <c r="AC22" s="53">
        <v>0</v>
      </c>
      <c r="AD22">
        <f t="shared" si="7"/>
        <v>0</v>
      </c>
    </row>
    <row r="23" spans="1:30" ht="15.75" customHeight="1" thickBot="1">
      <c r="A23" s="26" t="s">
        <v>151</v>
      </c>
      <c r="B23" s="26">
        <v>14</v>
      </c>
      <c r="C23" s="138">
        <v>1</v>
      </c>
      <c r="D23" s="185">
        <v>8.3</v>
      </c>
      <c r="E23" s="185">
        <v>58.3</v>
      </c>
      <c r="F23" s="185">
        <v>33.3</v>
      </c>
      <c r="G23" s="185">
        <v>25</v>
      </c>
      <c r="H23" s="185">
        <v>25</v>
      </c>
      <c r="I23" s="185">
        <v>0</v>
      </c>
      <c r="J23" s="185">
        <v>50</v>
      </c>
      <c r="K23" s="185">
        <v>0</v>
      </c>
      <c r="L23" s="26" t="s">
        <v>151</v>
      </c>
      <c r="M23" s="138">
        <v>1</v>
      </c>
      <c r="N23" s="26">
        <v>14</v>
      </c>
      <c r="O23" s="138">
        <v>8.3</v>
      </c>
      <c r="P23" s="138">
        <f t="shared" si="0"/>
        <v>1.1620000000000001</v>
      </c>
      <c r="Q23" s="138">
        <v>58.3</v>
      </c>
      <c r="R23" s="138">
        <f t="shared" si="1"/>
        <v>8.161999999999999</v>
      </c>
      <c r="S23" s="138">
        <v>33.3</v>
      </c>
      <c r="T23" s="138">
        <f t="shared" si="2"/>
        <v>4.661999999999999</v>
      </c>
      <c r="U23" s="138">
        <v>25</v>
      </c>
      <c r="V23" s="138">
        <f t="shared" si="3"/>
        <v>3.5</v>
      </c>
      <c r="W23" s="138">
        <v>25</v>
      </c>
      <c r="X23" s="138">
        <f t="shared" si="4"/>
        <v>3.5</v>
      </c>
      <c r="Y23" s="138">
        <v>0</v>
      </c>
      <c r="Z23" s="138">
        <f t="shared" si="5"/>
        <v>0</v>
      </c>
      <c r="AA23" s="138">
        <v>50</v>
      </c>
      <c r="AB23" s="138">
        <f t="shared" si="6"/>
        <v>7</v>
      </c>
      <c r="AC23" s="138">
        <v>0</v>
      </c>
      <c r="AD23">
        <f t="shared" si="7"/>
        <v>0</v>
      </c>
    </row>
    <row r="24" spans="1:30" ht="15.75" customHeight="1" thickBot="1" thickTop="1">
      <c r="A24" s="2" t="s">
        <v>123</v>
      </c>
      <c r="B24" s="2">
        <f>SUM(B5:B23)</f>
        <v>300</v>
      </c>
      <c r="C24" s="18">
        <f>SUM(C5:C23)</f>
        <v>79</v>
      </c>
      <c r="D24" s="113">
        <v>22.7</v>
      </c>
      <c r="E24" s="111">
        <v>57.5</v>
      </c>
      <c r="F24" s="111">
        <v>19.8</v>
      </c>
      <c r="G24" s="111">
        <v>45</v>
      </c>
      <c r="H24" s="111">
        <v>8.2</v>
      </c>
      <c r="I24" s="111">
        <v>1.9</v>
      </c>
      <c r="J24" s="111">
        <v>23.6</v>
      </c>
      <c r="K24" s="111">
        <v>21.2</v>
      </c>
      <c r="L24" s="2" t="s">
        <v>123</v>
      </c>
      <c r="M24" s="26">
        <f>SUM(M5:M23)</f>
        <v>80</v>
      </c>
      <c r="N24" s="26">
        <f>SUM(N5:N23)</f>
        <v>300</v>
      </c>
      <c r="O24" s="18"/>
      <c r="P24" s="138">
        <f>SUM(P5:P23)</f>
        <v>65.83900000000001</v>
      </c>
      <c r="Q24" s="31"/>
      <c r="R24" s="138">
        <f>SUM(R5:R23)</f>
        <v>166.845</v>
      </c>
      <c r="S24" s="31"/>
      <c r="T24" s="138">
        <f>SUM(T5:T23)</f>
        <v>67.226</v>
      </c>
      <c r="U24" s="31"/>
      <c r="V24" s="138">
        <f>SUM(V5:V23)</f>
        <v>135.46800000000002</v>
      </c>
      <c r="W24" s="31"/>
      <c r="X24" s="138">
        <f>SUM(X5:X23)</f>
        <v>8.774000000000001</v>
      </c>
      <c r="Y24" s="31"/>
      <c r="Z24" s="138">
        <f>SUM(Z5:Z23)</f>
        <v>1</v>
      </c>
      <c r="AA24" s="31"/>
      <c r="AB24" s="138">
        <f>SUM(AB5:AB23)</f>
        <v>76.58</v>
      </c>
      <c r="AC24" s="31"/>
      <c r="AD24">
        <f>SUM(AD5:AD23)</f>
        <v>11.178</v>
      </c>
    </row>
    <row r="25" spans="1:16" ht="15.75" customHeight="1" thickTop="1">
      <c r="A25" s="68">
        <v>1</v>
      </c>
      <c r="B25" s="325" t="s">
        <v>62</v>
      </c>
      <c r="C25" s="325"/>
      <c r="D25" s="325"/>
      <c r="E25" s="325"/>
      <c r="F25" s="68">
        <v>4</v>
      </c>
      <c r="G25" s="325" t="s">
        <v>65</v>
      </c>
      <c r="H25" s="325"/>
      <c r="I25" s="325"/>
      <c r="J25" s="194"/>
      <c r="K25" s="191"/>
      <c r="L25" s="191"/>
      <c r="M25" s="191"/>
      <c r="N25" s="24"/>
      <c r="O25" s="24"/>
      <c r="P25" s="24"/>
    </row>
    <row r="26" spans="1:30" ht="15.75" customHeight="1">
      <c r="A26" s="68">
        <v>2</v>
      </c>
      <c r="B26" s="324" t="s">
        <v>63</v>
      </c>
      <c r="C26" s="324"/>
      <c r="D26" s="324"/>
      <c r="E26" s="324"/>
      <c r="F26" s="68">
        <v>5</v>
      </c>
      <c r="G26" s="324" t="s">
        <v>66</v>
      </c>
      <c r="H26" s="324"/>
      <c r="I26" s="324"/>
      <c r="J26" s="194"/>
      <c r="P26">
        <f>P24/300*100</f>
        <v>21.94633333333334</v>
      </c>
      <c r="Q26">
        <f aca="true" t="shared" si="8" ref="Q26:AD26">Q24/300*100</f>
        <v>0</v>
      </c>
      <c r="R26">
        <f t="shared" si="8"/>
        <v>55.615</v>
      </c>
      <c r="S26">
        <f t="shared" si="8"/>
        <v>0</v>
      </c>
      <c r="T26">
        <f t="shared" si="8"/>
        <v>22.408666666666665</v>
      </c>
      <c r="U26">
        <f t="shared" si="8"/>
        <v>0</v>
      </c>
      <c r="V26">
        <f t="shared" si="8"/>
        <v>45.156000000000006</v>
      </c>
      <c r="W26">
        <f t="shared" si="8"/>
        <v>0</v>
      </c>
      <c r="X26">
        <f t="shared" si="8"/>
        <v>2.924666666666667</v>
      </c>
      <c r="Y26">
        <f t="shared" si="8"/>
        <v>0</v>
      </c>
      <c r="Z26">
        <f t="shared" si="8"/>
        <v>0.33333333333333337</v>
      </c>
      <c r="AA26">
        <f t="shared" si="8"/>
        <v>0</v>
      </c>
      <c r="AB26">
        <f t="shared" si="8"/>
        <v>25.526666666666664</v>
      </c>
      <c r="AC26">
        <f t="shared" si="8"/>
        <v>0</v>
      </c>
      <c r="AD26">
        <f t="shared" si="8"/>
        <v>3.726</v>
      </c>
    </row>
    <row r="27" spans="1:10" ht="15.75" customHeight="1">
      <c r="A27" s="68">
        <v>3</v>
      </c>
      <c r="B27" s="324" t="s">
        <v>64</v>
      </c>
      <c r="C27" s="324"/>
      <c r="D27" s="324"/>
      <c r="E27" s="324"/>
      <c r="F27" s="137"/>
      <c r="H27" s="194"/>
      <c r="I27" s="194"/>
      <c r="J27" s="194"/>
    </row>
    <row r="28" spans="1:11" ht="15.75" customHeight="1">
      <c r="A28" s="329"/>
      <c r="B28" s="329"/>
      <c r="C28" s="329"/>
      <c r="D28" s="329"/>
      <c r="E28" s="329"/>
      <c r="F28" s="329"/>
      <c r="G28" s="329"/>
      <c r="H28" s="329"/>
      <c r="I28" s="329"/>
      <c r="J28" s="329"/>
      <c r="K28" s="329"/>
    </row>
    <row r="29" ht="15.75" customHeight="1"/>
    <row r="30" spans="1:12" ht="15.75" customHeight="1">
      <c r="A30" s="326">
        <v>101</v>
      </c>
      <c r="B30" s="326"/>
      <c r="C30" s="326"/>
      <c r="D30" s="326"/>
      <c r="E30" s="326"/>
      <c r="F30" s="326"/>
      <c r="G30" s="326"/>
      <c r="H30" s="326"/>
      <c r="I30" s="326"/>
      <c r="J30" s="326"/>
      <c r="K30" s="326"/>
      <c r="L30" s="50"/>
    </row>
    <row r="31" ht="15.75" customHeight="1"/>
    <row r="32" ht="12.75">
      <c r="E32" t="s">
        <v>61</v>
      </c>
    </row>
    <row r="33" ht="21">
      <c r="O33" s="26">
        <v>6</v>
      </c>
    </row>
    <row r="34" spans="1:15" ht="21">
      <c r="A34" t="s">
        <v>214</v>
      </c>
      <c r="C34" t="s">
        <v>15</v>
      </c>
      <c r="D34" t="s">
        <v>49</v>
      </c>
      <c r="E34" t="s">
        <v>50</v>
      </c>
      <c r="F34" t="s">
        <v>51</v>
      </c>
      <c r="G34">
        <v>1</v>
      </c>
      <c r="H34">
        <v>2</v>
      </c>
      <c r="I34">
        <v>3</v>
      </c>
      <c r="J34">
        <v>4</v>
      </c>
      <c r="K34">
        <v>5</v>
      </c>
      <c r="O34" s="26">
        <v>28</v>
      </c>
    </row>
    <row r="35" spans="1:15" ht="21">
      <c r="A35">
        <v>11</v>
      </c>
      <c r="C35">
        <v>1</v>
      </c>
      <c r="D35">
        <v>8.3</v>
      </c>
      <c r="E35">
        <v>58.3</v>
      </c>
      <c r="F35">
        <v>33.3</v>
      </c>
      <c r="G35">
        <v>25</v>
      </c>
      <c r="H35">
        <v>25</v>
      </c>
      <c r="I35">
        <v>0</v>
      </c>
      <c r="J35">
        <v>50</v>
      </c>
      <c r="K35">
        <v>0</v>
      </c>
      <c r="O35" s="26">
        <v>8</v>
      </c>
    </row>
    <row r="36" spans="1:15" ht="21">
      <c r="A36">
        <v>12</v>
      </c>
      <c r="C36">
        <v>5</v>
      </c>
      <c r="D36">
        <v>66.7</v>
      </c>
      <c r="E36">
        <v>16.7</v>
      </c>
      <c r="F36">
        <v>16.7</v>
      </c>
      <c r="G36">
        <v>0</v>
      </c>
      <c r="H36">
        <v>0</v>
      </c>
      <c r="I36">
        <v>0</v>
      </c>
      <c r="J36">
        <v>100</v>
      </c>
      <c r="K36">
        <v>0</v>
      </c>
      <c r="O36" s="26">
        <v>15</v>
      </c>
    </row>
    <row r="37" spans="1:15" ht="21">
      <c r="A37">
        <v>13</v>
      </c>
      <c r="C37">
        <v>1</v>
      </c>
      <c r="D37">
        <v>0</v>
      </c>
      <c r="E37">
        <v>50</v>
      </c>
      <c r="F37">
        <v>50</v>
      </c>
      <c r="G37">
        <v>50</v>
      </c>
      <c r="H37">
        <v>0</v>
      </c>
      <c r="I37">
        <v>0</v>
      </c>
      <c r="J37">
        <v>50</v>
      </c>
      <c r="K37">
        <v>0</v>
      </c>
      <c r="O37" s="26">
        <v>82</v>
      </c>
    </row>
    <row r="38" ht="21">
      <c r="O38" s="26">
        <v>5</v>
      </c>
    </row>
    <row r="39" spans="1:15" ht="21">
      <c r="A39">
        <v>14</v>
      </c>
      <c r="C39">
        <v>1</v>
      </c>
      <c r="D39">
        <v>3.7</v>
      </c>
      <c r="E39">
        <v>96.3</v>
      </c>
      <c r="F39">
        <v>0</v>
      </c>
      <c r="G39">
        <v>0</v>
      </c>
      <c r="H39">
        <v>0</v>
      </c>
      <c r="I39">
        <v>0</v>
      </c>
      <c r="J39">
        <v>100</v>
      </c>
      <c r="K39">
        <v>0</v>
      </c>
      <c r="O39" s="26">
        <v>16</v>
      </c>
    </row>
    <row r="40" ht="21">
      <c r="O40" s="26">
        <v>15</v>
      </c>
    </row>
    <row r="41" spans="1:15" ht="21">
      <c r="A41">
        <v>15</v>
      </c>
      <c r="C41">
        <v>6</v>
      </c>
      <c r="D41">
        <v>0</v>
      </c>
      <c r="E41">
        <v>57.1</v>
      </c>
      <c r="F41">
        <v>42.9</v>
      </c>
      <c r="G41">
        <v>50</v>
      </c>
      <c r="H41">
        <v>0</v>
      </c>
      <c r="I41">
        <v>0</v>
      </c>
      <c r="J41">
        <v>50</v>
      </c>
      <c r="K41">
        <v>0</v>
      </c>
      <c r="O41" s="26">
        <v>2</v>
      </c>
    </row>
    <row r="42" ht="21">
      <c r="O42" s="26">
        <v>2</v>
      </c>
    </row>
    <row r="43" spans="1:15" ht="21">
      <c r="A43">
        <v>21</v>
      </c>
      <c r="C43">
        <v>0</v>
      </c>
      <c r="D43">
        <v>33.3</v>
      </c>
      <c r="E43">
        <v>0</v>
      </c>
      <c r="F43">
        <v>66.7</v>
      </c>
      <c r="G43">
        <v>75</v>
      </c>
      <c r="H43">
        <v>12.5</v>
      </c>
      <c r="I43">
        <v>12.5</v>
      </c>
      <c r="J43">
        <v>0</v>
      </c>
      <c r="K43">
        <v>0</v>
      </c>
      <c r="O43" s="26">
        <v>9</v>
      </c>
    </row>
    <row r="44" spans="1:15" ht="21">
      <c r="A44">
        <v>22</v>
      </c>
      <c r="C44">
        <v>2</v>
      </c>
      <c r="D44">
        <v>14.3</v>
      </c>
      <c r="E44">
        <v>7.1</v>
      </c>
      <c r="F44">
        <v>78.6</v>
      </c>
      <c r="G44">
        <v>100</v>
      </c>
      <c r="H44">
        <v>0</v>
      </c>
      <c r="I44">
        <v>0</v>
      </c>
      <c r="J44">
        <v>0</v>
      </c>
      <c r="K44">
        <v>0</v>
      </c>
      <c r="O44" s="26">
        <v>14</v>
      </c>
    </row>
    <row r="45" spans="1:15" ht="21">
      <c r="A45">
        <v>23</v>
      </c>
      <c r="C45">
        <v>38</v>
      </c>
      <c r="D45">
        <v>43</v>
      </c>
      <c r="E45">
        <v>35.4</v>
      </c>
      <c r="F45">
        <v>21.5</v>
      </c>
      <c r="G45">
        <v>66.7</v>
      </c>
      <c r="H45">
        <v>0</v>
      </c>
      <c r="I45">
        <v>0</v>
      </c>
      <c r="J45">
        <v>33.3</v>
      </c>
      <c r="K45">
        <v>0</v>
      </c>
      <c r="O45" s="26">
        <v>7</v>
      </c>
    </row>
    <row r="46" spans="1:15" ht="21">
      <c r="A46">
        <v>24</v>
      </c>
      <c r="C46">
        <v>1</v>
      </c>
      <c r="D46">
        <v>20</v>
      </c>
      <c r="E46">
        <v>40</v>
      </c>
      <c r="F46">
        <v>40</v>
      </c>
      <c r="G46">
        <v>0</v>
      </c>
      <c r="H46">
        <v>0</v>
      </c>
      <c r="I46">
        <v>0</v>
      </c>
      <c r="J46">
        <v>0</v>
      </c>
      <c r="K46">
        <v>0</v>
      </c>
      <c r="O46" s="26">
        <v>25</v>
      </c>
    </row>
    <row r="47" spans="1:15" ht="21">
      <c r="A47">
        <v>25</v>
      </c>
      <c r="C47">
        <v>3</v>
      </c>
      <c r="D47">
        <v>46.7</v>
      </c>
      <c r="E47">
        <v>33.3</v>
      </c>
      <c r="F47">
        <v>20</v>
      </c>
      <c r="G47">
        <v>100</v>
      </c>
      <c r="H47">
        <v>0</v>
      </c>
      <c r="I47">
        <v>0</v>
      </c>
      <c r="J47">
        <v>0</v>
      </c>
      <c r="K47">
        <v>0</v>
      </c>
      <c r="O47" s="26">
        <v>44</v>
      </c>
    </row>
    <row r="48" spans="1:15" ht="21">
      <c r="A48">
        <v>26</v>
      </c>
      <c r="C48">
        <v>0</v>
      </c>
      <c r="D48">
        <v>9.1</v>
      </c>
      <c r="E48">
        <v>54.5</v>
      </c>
      <c r="F48">
        <v>36.4</v>
      </c>
      <c r="G48">
        <v>60</v>
      </c>
      <c r="H48">
        <v>20</v>
      </c>
      <c r="I48">
        <v>0</v>
      </c>
      <c r="J48">
        <v>20</v>
      </c>
      <c r="K48">
        <v>0</v>
      </c>
      <c r="O48" s="26">
        <v>0</v>
      </c>
    </row>
    <row r="49" spans="1:15" ht="21">
      <c r="A49">
        <v>27</v>
      </c>
      <c r="C49">
        <v>1</v>
      </c>
      <c r="D49">
        <v>50</v>
      </c>
      <c r="E49">
        <v>50</v>
      </c>
      <c r="F49">
        <v>0</v>
      </c>
      <c r="G49">
        <v>0</v>
      </c>
      <c r="H49">
        <v>0</v>
      </c>
      <c r="I49">
        <v>0</v>
      </c>
      <c r="J49">
        <v>0</v>
      </c>
      <c r="K49">
        <v>0</v>
      </c>
      <c r="O49" s="26">
        <v>3</v>
      </c>
    </row>
    <row r="50" spans="1:15" ht="21">
      <c r="A50">
        <v>28</v>
      </c>
      <c r="C50">
        <v>0</v>
      </c>
      <c r="D50">
        <v>0</v>
      </c>
      <c r="E50">
        <v>0</v>
      </c>
      <c r="F50">
        <v>100</v>
      </c>
      <c r="G50">
        <v>50</v>
      </c>
      <c r="H50">
        <v>0</v>
      </c>
      <c r="I50">
        <v>0</v>
      </c>
      <c r="J50">
        <v>0</v>
      </c>
      <c r="K50">
        <v>50</v>
      </c>
      <c r="O50" s="26">
        <v>5</v>
      </c>
    </row>
    <row r="51" spans="1:15" ht="21">
      <c r="A51">
        <v>31</v>
      </c>
      <c r="C51">
        <v>0</v>
      </c>
      <c r="D51">
        <v>11.1</v>
      </c>
      <c r="E51">
        <v>77.8</v>
      </c>
      <c r="F51">
        <v>11.1</v>
      </c>
      <c r="G51">
        <v>0</v>
      </c>
      <c r="H51">
        <v>0</v>
      </c>
      <c r="I51">
        <v>0</v>
      </c>
      <c r="J51">
        <v>0</v>
      </c>
      <c r="K51">
        <v>0</v>
      </c>
      <c r="O51" s="26">
        <v>14</v>
      </c>
    </row>
    <row r="52" spans="1:15" ht="21">
      <c r="A52">
        <v>32</v>
      </c>
      <c r="C52">
        <v>0</v>
      </c>
      <c r="D52">
        <v>12.5</v>
      </c>
      <c r="E52">
        <v>62.5</v>
      </c>
      <c r="F52">
        <v>25</v>
      </c>
      <c r="G52">
        <v>9.1</v>
      </c>
      <c r="H52">
        <v>9.1</v>
      </c>
      <c r="I52">
        <v>0</v>
      </c>
      <c r="J52">
        <v>9.1</v>
      </c>
      <c r="K52">
        <v>72.7</v>
      </c>
      <c r="O52" s="26">
        <v>300</v>
      </c>
    </row>
    <row r="53" spans="1:11" ht="12.75">
      <c r="A53">
        <v>33</v>
      </c>
      <c r="C53">
        <v>0</v>
      </c>
      <c r="D53">
        <v>0</v>
      </c>
      <c r="E53">
        <v>71.4</v>
      </c>
      <c r="F53">
        <v>28.6</v>
      </c>
      <c r="G53">
        <v>0</v>
      </c>
      <c r="H53">
        <v>0</v>
      </c>
      <c r="I53">
        <v>0</v>
      </c>
      <c r="J53">
        <v>0</v>
      </c>
      <c r="K53">
        <v>0</v>
      </c>
    </row>
    <row r="54" spans="1:11" ht="12.75">
      <c r="A54">
        <v>34</v>
      </c>
      <c r="C54">
        <v>0</v>
      </c>
      <c r="D54">
        <v>0</v>
      </c>
      <c r="E54">
        <v>84</v>
      </c>
      <c r="F54">
        <v>16</v>
      </c>
      <c r="G54">
        <v>100</v>
      </c>
      <c r="H54">
        <v>0</v>
      </c>
      <c r="I54">
        <v>0</v>
      </c>
      <c r="J54">
        <v>0</v>
      </c>
      <c r="K54">
        <v>0</v>
      </c>
    </row>
    <row r="55" spans="1:11" ht="12.75">
      <c r="A55">
        <v>35</v>
      </c>
      <c r="C55">
        <v>21</v>
      </c>
      <c r="D55">
        <v>13.6</v>
      </c>
      <c r="E55">
        <v>86.4</v>
      </c>
      <c r="F55">
        <v>0</v>
      </c>
      <c r="G55">
        <v>0</v>
      </c>
      <c r="H55">
        <v>0</v>
      </c>
      <c r="I55">
        <v>0</v>
      </c>
      <c r="J55">
        <v>0</v>
      </c>
      <c r="K55">
        <v>0</v>
      </c>
    </row>
    <row r="57" ht="12.75">
      <c r="C57">
        <f>SUM(C35:C56)</f>
        <v>80</v>
      </c>
    </row>
  </sheetData>
  <sheetProtection/>
  <mergeCells count="19">
    <mergeCell ref="G25:I25"/>
    <mergeCell ref="G26:I26"/>
    <mergeCell ref="O3:S3"/>
    <mergeCell ref="U3:AC3"/>
    <mergeCell ref="N3:N4"/>
    <mergeCell ref="A3:A4"/>
    <mergeCell ref="C3:C4"/>
    <mergeCell ref="M3:M4"/>
    <mergeCell ref="B3:B4"/>
    <mergeCell ref="A30:K30"/>
    <mergeCell ref="A1:L1"/>
    <mergeCell ref="A2:K2"/>
    <mergeCell ref="L3:L4"/>
    <mergeCell ref="D3:F3"/>
    <mergeCell ref="G3:K3"/>
    <mergeCell ref="A28:K28"/>
    <mergeCell ref="B27:E27"/>
    <mergeCell ref="B25:E25"/>
    <mergeCell ref="B26:E26"/>
  </mergeCells>
  <printOptions horizontalCentered="1"/>
  <pageMargins left="0.748031496062992" right="0.748031496062992" top="0.75" bottom="0.5"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30"/>
  <sheetViews>
    <sheetView rightToLeft="1" view="pageBreakPreview" zoomScaleSheetLayoutView="100" zoomScalePageLayoutView="0" workbookViewId="0" topLeftCell="A1">
      <selection activeCell="A30" sqref="A30:L30"/>
    </sheetView>
  </sheetViews>
  <sheetFormatPr defaultColWidth="9.140625" defaultRowHeight="12.75"/>
  <cols>
    <col min="1" max="13" width="10.7109375" style="0" customWidth="1"/>
  </cols>
  <sheetData>
    <row r="1" spans="1:12" ht="24.75">
      <c r="A1" s="265" t="s">
        <v>126</v>
      </c>
      <c r="B1" s="265"/>
      <c r="C1" s="265"/>
      <c r="D1" s="265"/>
      <c r="E1" s="265"/>
      <c r="F1" s="265"/>
      <c r="G1" s="265"/>
      <c r="H1" s="265"/>
      <c r="I1" s="265"/>
      <c r="J1" s="265"/>
      <c r="K1" s="265"/>
      <c r="L1" s="265"/>
    </row>
    <row r="2" spans="1:12" ht="25.5" thickBot="1">
      <c r="A2" s="265" t="s">
        <v>127</v>
      </c>
      <c r="B2" s="265"/>
      <c r="C2" s="265"/>
      <c r="D2" s="265"/>
      <c r="E2" s="265"/>
      <c r="F2" s="265"/>
      <c r="G2" s="265"/>
      <c r="H2" s="265"/>
      <c r="I2" s="265"/>
      <c r="J2" s="265"/>
      <c r="K2" s="265"/>
      <c r="L2" s="265"/>
    </row>
    <row r="3" spans="1:12" ht="42" thickBot="1" thickTop="1">
      <c r="A3" s="2" t="s">
        <v>113</v>
      </c>
      <c r="B3" s="3" t="s">
        <v>124</v>
      </c>
      <c r="C3" s="3" t="s">
        <v>125</v>
      </c>
      <c r="D3" s="3" t="s">
        <v>116</v>
      </c>
      <c r="E3" s="3" t="s">
        <v>117</v>
      </c>
      <c r="F3" s="3" t="s">
        <v>118</v>
      </c>
      <c r="G3" s="3" t="s">
        <v>119</v>
      </c>
      <c r="H3" s="3" t="s">
        <v>120</v>
      </c>
      <c r="I3" s="3" t="s">
        <v>121</v>
      </c>
      <c r="J3" s="3" t="s">
        <v>128</v>
      </c>
      <c r="K3" s="3" t="s">
        <v>122</v>
      </c>
      <c r="L3" s="2" t="s">
        <v>97</v>
      </c>
    </row>
    <row r="4" spans="1:13" ht="15" customHeight="1" thickTop="1">
      <c r="A4" s="22" t="s">
        <v>98</v>
      </c>
      <c r="B4" s="27">
        <v>14</v>
      </c>
      <c r="C4" s="27">
        <v>3</v>
      </c>
      <c r="D4" s="27">
        <v>1</v>
      </c>
      <c r="E4" s="27">
        <v>43</v>
      </c>
      <c r="F4" s="27">
        <v>1</v>
      </c>
      <c r="G4" s="27">
        <v>2</v>
      </c>
      <c r="H4" s="27">
        <v>0</v>
      </c>
      <c r="I4" s="27">
        <v>1</v>
      </c>
      <c r="J4" s="27">
        <v>1</v>
      </c>
      <c r="K4" s="27">
        <v>1</v>
      </c>
      <c r="L4" s="27">
        <f aca="true" t="shared" si="0" ref="L4:L18">SUM(B4:K4)</f>
        <v>67</v>
      </c>
      <c r="M4">
        <f>L4-C4-B4</f>
        <v>50</v>
      </c>
    </row>
    <row r="5" spans="1:13" ht="15" customHeight="1">
      <c r="A5" s="21" t="s">
        <v>99</v>
      </c>
      <c r="B5" s="29">
        <v>6</v>
      </c>
      <c r="C5" s="29">
        <v>2</v>
      </c>
      <c r="D5" s="29">
        <v>1</v>
      </c>
      <c r="E5" s="29">
        <v>29</v>
      </c>
      <c r="F5" s="29">
        <v>1</v>
      </c>
      <c r="G5" s="29">
        <v>1</v>
      </c>
      <c r="H5" s="29">
        <v>1</v>
      </c>
      <c r="I5" s="29">
        <v>0</v>
      </c>
      <c r="J5" s="29">
        <v>1</v>
      </c>
      <c r="K5" s="29">
        <v>1</v>
      </c>
      <c r="L5" s="29">
        <f t="shared" si="0"/>
        <v>43</v>
      </c>
      <c r="M5">
        <f aca="true" t="shared" si="1" ref="M5:M23">L5-C5-B5</f>
        <v>35</v>
      </c>
    </row>
    <row r="6" spans="1:13" ht="15" customHeight="1">
      <c r="A6" s="20" t="s">
        <v>100</v>
      </c>
      <c r="B6" s="28">
        <v>9</v>
      </c>
      <c r="C6" s="28">
        <v>3</v>
      </c>
      <c r="D6" s="28">
        <v>1</v>
      </c>
      <c r="E6" s="28">
        <v>11</v>
      </c>
      <c r="F6" s="28">
        <v>1</v>
      </c>
      <c r="G6" s="28">
        <v>1</v>
      </c>
      <c r="H6" s="28">
        <v>0</v>
      </c>
      <c r="I6" s="28">
        <v>0</v>
      </c>
      <c r="J6" s="28">
        <v>1</v>
      </c>
      <c r="K6" s="28">
        <v>1</v>
      </c>
      <c r="L6" s="28">
        <f t="shared" si="0"/>
        <v>28</v>
      </c>
      <c r="M6">
        <f t="shared" si="1"/>
        <v>16</v>
      </c>
    </row>
    <row r="7" spans="1:13" ht="15" customHeight="1">
      <c r="A7" s="21" t="s">
        <v>101</v>
      </c>
      <c r="B7" s="29">
        <v>12</v>
      </c>
      <c r="C7" s="29">
        <v>1</v>
      </c>
      <c r="D7" s="29">
        <v>1</v>
      </c>
      <c r="E7" s="29">
        <v>19</v>
      </c>
      <c r="F7" s="29">
        <v>1</v>
      </c>
      <c r="G7" s="29">
        <v>1</v>
      </c>
      <c r="H7" s="29">
        <v>0</v>
      </c>
      <c r="I7" s="29">
        <v>0</v>
      </c>
      <c r="J7" s="29">
        <v>1</v>
      </c>
      <c r="K7" s="29">
        <v>1</v>
      </c>
      <c r="L7" s="29">
        <f t="shared" si="0"/>
        <v>37</v>
      </c>
      <c r="M7">
        <f t="shared" si="1"/>
        <v>24</v>
      </c>
    </row>
    <row r="8" spans="1:13" ht="15" customHeight="1">
      <c r="A8" s="20" t="s">
        <v>102</v>
      </c>
      <c r="B8" s="28">
        <v>39</v>
      </c>
      <c r="C8" s="28">
        <v>35</v>
      </c>
      <c r="D8" s="28">
        <v>2</v>
      </c>
      <c r="E8" s="28">
        <v>108</v>
      </c>
      <c r="F8" s="28">
        <v>1</v>
      </c>
      <c r="G8" s="28">
        <v>13</v>
      </c>
      <c r="H8" s="28">
        <v>1</v>
      </c>
      <c r="I8" s="28">
        <v>14</v>
      </c>
      <c r="J8" s="28">
        <v>1</v>
      </c>
      <c r="K8" s="28">
        <v>2</v>
      </c>
      <c r="L8" s="28">
        <f t="shared" si="0"/>
        <v>216</v>
      </c>
      <c r="M8">
        <f t="shared" si="1"/>
        <v>142</v>
      </c>
    </row>
    <row r="9" spans="1:13" ht="15" customHeight="1">
      <c r="A9" s="21" t="s">
        <v>103</v>
      </c>
      <c r="B9" s="29">
        <v>8</v>
      </c>
      <c r="C9" s="29">
        <v>3</v>
      </c>
      <c r="D9" s="29">
        <v>1</v>
      </c>
      <c r="E9" s="29">
        <v>29</v>
      </c>
      <c r="F9" s="29">
        <v>1</v>
      </c>
      <c r="G9" s="29">
        <v>1</v>
      </c>
      <c r="H9" s="29">
        <v>1</v>
      </c>
      <c r="I9" s="29">
        <v>0</v>
      </c>
      <c r="J9" s="29">
        <v>1</v>
      </c>
      <c r="K9" s="29">
        <v>1</v>
      </c>
      <c r="L9" s="29">
        <f t="shared" si="0"/>
        <v>46</v>
      </c>
      <c r="M9">
        <f t="shared" si="1"/>
        <v>35</v>
      </c>
    </row>
    <row r="10" spans="1:13" ht="15" customHeight="1">
      <c r="A10" s="20" t="s">
        <v>104</v>
      </c>
      <c r="B10" s="28">
        <v>5</v>
      </c>
      <c r="C10" s="28">
        <v>2</v>
      </c>
      <c r="D10" s="28">
        <v>1</v>
      </c>
      <c r="E10" s="28">
        <v>18</v>
      </c>
      <c r="F10" s="28">
        <v>1</v>
      </c>
      <c r="G10" s="28">
        <v>1</v>
      </c>
      <c r="H10" s="28">
        <v>0</v>
      </c>
      <c r="I10" s="28">
        <v>0</v>
      </c>
      <c r="J10" s="28">
        <v>1</v>
      </c>
      <c r="K10" s="28">
        <v>1</v>
      </c>
      <c r="L10" s="28">
        <f t="shared" si="0"/>
        <v>30</v>
      </c>
      <c r="M10">
        <f t="shared" si="1"/>
        <v>23</v>
      </c>
    </row>
    <row r="11" spans="1:13" ht="15" customHeight="1">
      <c r="A11" s="21" t="s">
        <v>105</v>
      </c>
      <c r="B11" s="29">
        <v>9</v>
      </c>
      <c r="C11" s="29">
        <v>1</v>
      </c>
      <c r="D11" s="29">
        <v>1</v>
      </c>
      <c r="E11" s="29">
        <v>17</v>
      </c>
      <c r="F11" s="29">
        <v>1</v>
      </c>
      <c r="G11" s="29">
        <v>1</v>
      </c>
      <c r="H11" s="29">
        <v>0</v>
      </c>
      <c r="I11" s="29">
        <v>0</v>
      </c>
      <c r="J11" s="29">
        <v>1</v>
      </c>
      <c r="K11" s="29">
        <v>1</v>
      </c>
      <c r="L11" s="29">
        <f t="shared" si="0"/>
        <v>32</v>
      </c>
      <c r="M11">
        <f t="shared" si="1"/>
        <v>22</v>
      </c>
    </row>
    <row r="12" spans="1:13" ht="15" customHeight="1">
      <c r="A12" s="20" t="s">
        <v>106</v>
      </c>
      <c r="B12" s="28">
        <v>9</v>
      </c>
      <c r="C12" s="28">
        <v>1</v>
      </c>
      <c r="D12" s="28">
        <v>1</v>
      </c>
      <c r="E12" s="28">
        <v>14</v>
      </c>
      <c r="F12" s="28">
        <v>1</v>
      </c>
      <c r="G12" s="28">
        <v>1</v>
      </c>
      <c r="H12" s="28">
        <v>0</v>
      </c>
      <c r="I12" s="28">
        <v>0</v>
      </c>
      <c r="J12" s="28">
        <v>1</v>
      </c>
      <c r="K12" s="28">
        <v>1</v>
      </c>
      <c r="L12" s="28">
        <f t="shared" si="0"/>
        <v>29</v>
      </c>
      <c r="M12">
        <f t="shared" si="1"/>
        <v>19</v>
      </c>
    </row>
    <row r="13" spans="1:13" ht="15" customHeight="1">
      <c r="A13" s="21" t="s">
        <v>107</v>
      </c>
      <c r="B13" s="29">
        <v>6</v>
      </c>
      <c r="C13" s="29">
        <v>3</v>
      </c>
      <c r="D13" s="29">
        <v>1</v>
      </c>
      <c r="E13" s="29">
        <v>17</v>
      </c>
      <c r="F13" s="29">
        <v>1</v>
      </c>
      <c r="G13" s="29">
        <v>1</v>
      </c>
      <c r="H13" s="29">
        <v>0</v>
      </c>
      <c r="I13" s="29">
        <v>0</v>
      </c>
      <c r="J13" s="29">
        <v>1</v>
      </c>
      <c r="K13" s="29">
        <v>1</v>
      </c>
      <c r="L13" s="29">
        <f t="shared" si="0"/>
        <v>31</v>
      </c>
      <c r="M13">
        <f t="shared" si="1"/>
        <v>22</v>
      </c>
    </row>
    <row r="14" spans="1:13" ht="15" customHeight="1">
      <c r="A14" s="20" t="s">
        <v>108</v>
      </c>
      <c r="B14" s="28">
        <v>5</v>
      </c>
      <c r="C14" s="28">
        <v>2</v>
      </c>
      <c r="D14" s="28">
        <v>1</v>
      </c>
      <c r="E14" s="28">
        <v>24</v>
      </c>
      <c r="F14" s="28">
        <v>1</v>
      </c>
      <c r="G14" s="28">
        <v>1</v>
      </c>
      <c r="H14" s="28">
        <v>0</v>
      </c>
      <c r="I14" s="28">
        <v>0</v>
      </c>
      <c r="J14" s="28">
        <v>1</v>
      </c>
      <c r="K14" s="28">
        <v>1</v>
      </c>
      <c r="L14" s="28">
        <f t="shared" si="0"/>
        <v>36</v>
      </c>
      <c r="M14">
        <f t="shared" si="1"/>
        <v>29</v>
      </c>
    </row>
    <row r="15" spans="1:13" ht="15" customHeight="1">
      <c r="A15" s="21" t="s">
        <v>109</v>
      </c>
      <c r="B15" s="29">
        <v>4</v>
      </c>
      <c r="C15" s="29">
        <v>1</v>
      </c>
      <c r="D15" s="29">
        <v>1</v>
      </c>
      <c r="E15" s="29">
        <v>15</v>
      </c>
      <c r="F15" s="29">
        <v>1</v>
      </c>
      <c r="G15" s="29">
        <v>1</v>
      </c>
      <c r="H15" s="29">
        <v>1</v>
      </c>
      <c r="I15" s="29">
        <v>0</v>
      </c>
      <c r="J15" s="29">
        <v>1</v>
      </c>
      <c r="K15" s="29">
        <v>1</v>
      </c>
      <c r="L15" s="29">
        <f t="shared" si="0"/>
        <v>26</v>
      </c>
      <c r="M15">
        <f t="shared" si="1"/>
        <v>21</v>
      </c>
    </row>
    <row r="16" spans="1:13" ht="15" customHeight="1">
      <c r="A16" s="20" t="s">
        <v>110</v>
      </c>
      <c r="B16" s="28">
        <v>8</v>
      </c>
      <c r="C16" s="28">
        <v>1</v>
      </c>
      <c r="D16" s="28">
        <v>1</v>
      </c>
      <c r="E16" s="28">
        <v>25</v>
      </c>
      <c r="F16" s="28">
        <v>1</v>
      </c>
      <c r="G16" s="28">
        <v>2</v>
      </c>
      <c r="H16" s="28">
        <v>0</v>
      </c>
      <c r="I16" s="28">
        <v>0</v>
      </c>
      <c r="J16" s="28">
        <v>1</v>
      </c>
      <c r="K16" s="28">
        <v>1</v>
      </c>
      <c r="L16" s="28">
        <f t="shared" si="0"/>
        <v>40</v>
      </c>
      <c r="M16">
        <f t="shared" si="1"/>
        <v>31</v>
      </c>
    </row>
    <row r="17" spans="1:13" ht="15" customHeight="1">
      <c r="A17" s="21" t="s">
        <v>111</v>
      </c>
      <c r="B17" s="29">
        <v>6</v>
      </c>
      <c r="C17" s="29">
        <v>0</v>
      </c>
      <c r="D17" s="29">
        <v>1</v>
      </c>
      <c r="E17" s="29">
        <v>21</v>
      </c>
      <c r="F17" s="29">
        <v>1</v>
      </c>
      <c r="G17" s="29">
        <v>1</v>
      </c>
      <c r="H17" s="29">
        <v>0</v>
      </c>
      <c r="I17" s="29">
        <v>1</v>
      </c>
      <c r="J17" s="29">
        <v>1</v>
      </c>
      <c r="K17" s="29">
        <v>1</v>
      </c>
      <c r="L17" s="29">
        <f t="shared" si="0"/>
        <v>33</v>
      </c>
      <c r="M17">
        <f t="shared" si="1"/>
        <v>27</v>
      </c>
    </row>
    <row r="18" spans="1:13" ht="15" customHeight="1" thickBot="1">
      <c r="A18" s="23" t="s">
        <v>112</v>
      </c>
      <c r="B18" s="30">
        <v>12</v>
      </c>
      <c r="C18" s="30">
        <v>5</v>
      </c>
      <c r="D18" s="30">
        <v>1</v>
      </c>
      <c r="E18" s="30">
        <v>41</v>
      </c>
      <c r="F18" s="30">
        <v>1</v>
      </c>
      <c r="G18" s="30">
        <v>1</v>
      </c>
      <c r="H18" s="30">
        <v>1</v>
      </c>
      <c r="I18" s="30">
        <v>0</v>
      </c>
      <c r="J18" s="30">
        <v>1</v>
      </c>
      <c r="K18" s="30">
        <v>1</v>
      </c>
      <c r="L18" s="30">
        <f t="shared" si="0"/>
        <v>64</v>
      </c>
      <c r="M18">
        <f t="shared" si="1"/>
        <v>47</v>
      </c>
    </row>
    <row r="19" spans="1:12" ht="15" customHeight="1" thickBot="1" thickTop="1">
      <c r="A19" s="2" t="s">
        <v>148</v>
      </c>
      <c r="B19" s="18"/>
      <c r="C19" s="18"/>
      <c r="D19" s="18"/>
      <c r="E19" s="18"/>
      <c r="F19" s="18"/>
      <c r="G19" s="18"/>
      <c r="H19" s="18"/>
      <c r="I19" s="18"/>
      <c r="J19" s="18"/>
      <c r="K19" s="18"/>
      <c r="L19" s="57"/>
    </row>
    <row r="20" spans="1:13" ht="15" customHeight="1" thickTop="1">
      <c r="A20" s="14" t="s">
        <v>149</v>
      </c>
      <c r="B20" s="59">
        <v>21</v>
      </c>
      <c r="C20" s="59">
        <v>7</v>
      </c>
      <c r="D20" s="59">
        <v>2</v>
      </c>
      <c r="E20" s="59">
        <v>43</v>
      </c>
      <c r="F20" s="59">
        <v>1</v>
      </c>
      <c r="G20" s="59">
        <v>1</v>
      </c>
      <c r="H20" s="59">
        <v>1</v>
      </c>
      <c r="I20" s="59">
        <v>8</v>
      </c>
      <c r="J20" s="59">
        <v>1</v>
      </c>
      <c r="K20" s="59">
        <v>1</v>
      </c>
      <c r="L20" s="30">
        <f>SUM(B20:K20)</f>
        <v>86</v>
      </c>
      <c r="M20">
        <f t="shared" si="1"/>
        <v>58</v>
      </c>
    </row>
    <row r="21" spans="1:13" ht="15" customHeight="1">
      <c r="A21" s="5" t="s">
        <v>150</v>
      </c>
      <c r="B21" s="33">
        <v>17</v>
      </c>
      <c r="C21" s="33">
        <v>6</v>
      </c>
      <c r="D21" s="33">
        <v>1</v>
      </c>
      <c r="E21" s="33">
        <v>26</v>
      </c>
      <c r="F21" s="33">
        <v>1</v>
      </c>
      <c r="G21" s="33">
        <v>1</v>
      </c>
      <c r="H21" s="33">
        <v>0</v>
      </c>
      <c r="I21" s="33">
        <v>4</v>
      </c>
      <c r="J21" s="33">
        <v>0</v>
      </c>
      <c r="K21" s="33">
        <v>0</v>
      </c>
      <c r="L21" s="62">
        <f>SUM(B21:K21)</f>
        <v>56</v>
      </c>
      <c r="M21">
        <f t="shared" si="1"/>
        <v>33</v>
      </c>
    </row>
    <row r="22" spans="1:13" ht="15" customHeight="1" thickBot="1">
      <c r="A22" s="60" t="s">
        <v>151</v>
      </c>
      <c r="B22" s="30">
        <v>7</v>
      </c>
      <c r="C22" s="30">
        <v>4</v>
      </c>
      <c r="D22" s="30">
        <v>1</v>
      </c>
      <c r="E22" s="30">
        <v>23</v>
      </c>
      <c r="F22" s="30">
        <v>1</v>
      </c>
      <c r="G22" s="30">
        <v>0</v>
      </c>
      <c r="H22" s="30">
        <v>0</v>
      </c>
      <c r="I22" s="30">
        <v>8</v>
      </c>
      <c r="J22" s="30">
        <v>1</v>
      </c>
      <c r="K22" s="30">
        <v>1</v>
      </c>
      <c r="L22" s="30">
        <f>SUM(B22:K22)</f>
        <v>46</v>
      </c>
      <c r="M22">
        <f t="shared" si="1"/>
        <v>35</v>
      </c>
    </row>
    <row r="23" spans="1:13" ht="15" customHeight="1" thickBot="1" thickTop="1">
      <c r="A23" s="25" t="s">
        <v>97</v>
      </c>
      <c r="B23" s="31">
        <f aca="true" t="shared" si="2" ref="B23:K23">SUM(B4:B22)</f>
        <v>197</v>
      </c>
      <c r="C23" s="31">
        <f t="shared" si="2"/>
        <v>80</v>
      </c>
      <c r="D23" s="31">
        <f t="shared" si="2"/>
        <v>20</v>
      </c>
      <c r="E23" s="31">
        <f t="shared" si="2"/>
        <v>523</v>
      </c>
      <c r="F23" s="31">
        <f t="shared" si="2"/>
        <v>18</v>
      </c>
      <c r="G23" s="31">
        <f t="shared" si="2"/>
        <v>31</v>
      </c>
      <c r="H23" s="31">
        <f t="shared" si="2"/>
        <v>6</v>
      </c>
      <c r="I23" s="31">
        <f t="shared" si="2"/>
        <v>36</v>
      </c>
      <c r="J23" s="31">
        <f t="shared" si="2"/>
        <v>17</v>
      </c>
      <c r="K23" s="31">
        <f t="shared" si="2"/>
        <v>18</v>
      </c>
      <c r="L23" s="31">
        <f>SUM(B23:K23)</f>
        <v>946</v>
      </c>
      <c r="M23">
        <f t="shared" si="1"/>
        <v>669</v>
      </c>
    </row>
    <row r="24" ht="13.5" thickTop="1"/>
    <row r="29" ht="4.5" customHeight="1"/>
    <row r="30" spans="1:12" ht="21" customHeight="1">
      <c r="A30" s="257">
        <v>20</v>
      </c>
      <c r="B30" s="257"/>
      <c r="C30" s="257"/>
      <c r="D30" s="257"/>
      <c r="E30" s="257"/>
      <c r="F30" s="257"/>
      <c r="G30" s="257"/>
      <c r="H30" s="257"/>
      <c r="I30" s="257"/>
      <c r="J30" s="257"/>
      <c r="K30" s="257"/>
      <c r="L30" s="257"/>
    </row>
    <row r="31" ht="3" customHeight="1"/>
  </sheetData>
  <sheetProtection/>
  <mergeCells count="3">
    <mergeCell ref="A1:L1"/>
    <mergeCell ref="A2:L2"/>
    <mergeCell ref="A30:L30"/>
  </mergeCells>
  <printOptions horizontalCentered="1"/>
  <pageMargins left="0.748031496062992" right="0.748031496062992" top="1" bottom="0.75"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57"/>
  <sheetViews>
    <sheetView rightToLeft="1" view="pageBreakPreview" zoomScaleSheetLayoutView="100" zoomScalePageLayoutView="0" workbookViewId="0" topLeftCell="A37">
      <selection activeCell="E53" sqref="E53:F56"/>
    </sheetView>
  </sheetViews>
  <sheetFormatPr defaultColWidth="9.140625" defaultRowHeight="12.75"/>
  <cols>
    <col min="1" max="1" width="17.7109375" style="0" customWidth="1"/>
    <col min="2" max="2" width="16.28125" style="0" customWidth="1"/>
    <col min="3" max="3" width="14.28125" style="0" customWidth="1"/>
    <col min="4" max="4" width="14.421875" style="0" customWidth="1"/>
    <col min="5" max="5" width="15.57421875" style="0" customWidth="1"/>
    <col min="6" max="6" width="16.57421875" style="0" customWidth="1"/>
    <col min="7" max="7" width="29.140625" style="0" customWidth="1"/>
  </cols>
  <sheetData>
    <row r="1" spans="1:11" ht="16.5" customHeight="1">
      <c r="A1" s="265" t="s">
        <v>140</v>
      </c>
      <c r="B1" s="265"/>
      <c r="C1" s="265"/>
      <c r="D1" s="265"/>
      <c r="E1" s="265"/>
      <c r="F1" s="265"/>
      <c r="G1" s="265"/>
      <c r="H1" s="1"/>
      <c r="I1" s="1"/>
      <c r="J1" s="1"/>
      <c r="K1" s="1"/>
    </row>
    <row r="2" spans="1:7" ht="51.75" customHeight="1" thickBot="1">
      <c r="A2" s="266" t="s">
        <v>141</v>
      </c>
      <c r="B2" s="266"/>
      <c r="C2" s="266"/>
      <c r="D2" s="266"/>
      <c r="E2" s="266"/>
      <c r="F2" s="266"/>
      <c r="G2" s="266"/>
    </row>
    <row r="3" spans="1:7" ht="38.25" customHeight="1" thickBot="1" thickTop="1">
      <c r="A3" s="2" t="s">
        <v>132</v>
      </c>
      <c r="B3" s="3" t="s">
        <v>133</v>
      </c>
      <c r="C3" s="3" t="s">
        <v>134</v>
      </c>
      <c r="D3" s="3" t="s">
        <v>135</v>
      </c>
      <c r="E3" s="3" t="s">
        <v>136</v>
      </c>
      <c r="F3" s="3" t="s">
        <v>137</v>
      </c>
      <c r="G3" s="3" t="s">
        <v>153</v>
      </c>
    </row>
    <row r="4" spans="1:7" ht="15" customHeight="1" thickTop="1">
      <c r="A4" s="267" t="s">
        <v>98</v>
      </c>
      <c r="B4" s="40" t="s">
        <v>138</v>
      </c>
      <c r="C4" s="61">
        <v>114</v>
      </c>
      <c r="D4" s="61">
        <v>58</v>
      </c>
      <c r="E4" s="61">
        <v>3326</v>
      </c>
      <c r="F4" s="61">
        <v>3006</v>
      </c>
      <c r="G4" s="214">
        <v>90.4</v>
      </c>
    </row>
    <row r="5" spans="1:7" ht="15" customHeight="1">
      <c r="A5" s="268"/>
      <c r="B5" s="22" t="s">
        <v>139</v>
      </c>
      <c r="C5" s="27">
        <v>2</v>
      </c>
      <c r="D5" s="27">
        <v>9</v>
      </c>
      <c r="E5" s="27">
        <v>116</v>
      </c>
      <c r="F5" s="27">
        <v>116</v>
      </c>
      <c r="G5" s="87">
        <v>100</v>
      </c>
    </row>
    <row r="6" spans="1:7" ht="15" customHeight="1">
      <c r="A6" s="269" t="s">
        <v>99</v>
      </c>
      <c r="B6" s="41" t="s">
        <v>138</v>
      </c>
      <c r="C6" s="62">
        <v>57</v>
      </c>
      <c r="D6" s="62">
        <v>27</v>
      </c>
      <c r="E6" s="62">
        <v>1180</v>
      </c>
      <c r="F6" s="62">
        <v>1180</v>
      </c>
      <c r="G6" s="182">
        <v>100</v>
      </c>
    </row>
    <row r="7" spans="1:7" ht="15" customHeight="1">
      <c r="A7" s="269"/>
      <c r="B7" s="42" t="s">
        <v>139</v>
      </c>
      <c r="C7" s="63">
        <v>0</v>
      </c>
      <c r="D7" s="63">
        <v>6</v>
      </c>
      <c r="E7" s="63">
        <v>56</v>
      </c>
      <c r="F7" s="63">
        <v>56</v>
      </c>
      <c r="G7" s="107">
        <v>100</v>
      </c>
    </row>
    <row r="8" spans="1:7" ht="15" customHeight="1">
      <c r="A8" s="268" t="s">
        <v>100</v>
      </c>
      <c r="B8" s="23" t="s">
        <v>138</v>
      </c>
      <c r="C8" s="30">
        <v>57</v>
      </c>
      <c r="D8" s="30">
        <v>27</v>
      </c>
      <c r="E8" s="30">
        <v>1164</v>
      </c>
      <c r="F8" s="30">
        <v>977</v>
      </c>
      <c r="G8" s="86">
        <v>83.9</v>
      </c>
    </row>
    <row r="9" spans="1:7" ht="15" customHeight="1">
      <c r="A9" s="268"/>
      <c r="B9" s="22" t="s">
        <v>139</v>
      </c>
      <c r="C9" s="27">
        <v>3</v>
      </c>
      <c r="D9" s="27">
        <v>7</v>
      </c>
      <c r="E9" s="27">
        <v>64</v>
      </c>
      <c r="F9" s="27">
        <v>54</v>
      </c>
      <c r="G9" s="87">
        <v>84.4</v>
      </c>
    </row>
    <row r="10" spans="1:7" ht="15" customHeight="1">
      <c r="A10" s="269" t="s">
        <v>101</v>
      </c>
      <c r="B10" s="43" t="s">
        <v>138</v>
      </c>
      <c r="C10" s="64">
        <v>108</v>
      </c>
      <c r="D10" s="64">
        <v>43</v>
      </c>
      <c r="E10" s="64">
        <v>1552</v>
      </c>
      <c r="F10" s="64">
        <v>1245</v>
      </c>
      <c r="G10" s="223">
        <v>80.2</v>
      </c>
    </row>
    <row r="11" spans="1:7" ht="15" customHeight="1">
      <c r="A11" s="269"/>
      <c r="B11" s="42" t="s">
        <v>139</v>
      </c>
      <c r="C11" s="63">
        <v>0</v>
      </c>
      <c r="D11" s="63">
        <v>3</v>
      </c>
      <c r="E11" s="63">
        <v>24</v>
      </c>
      <c r="F11" s="63">
        <v>24</v>
      </c>
      <c r="G11" s="107">
        <v>100</v>
      </c>
    </row>
    <row r="12" spans="1:7" ht="15" customHeight="1">
      <c r="A12" s="268" t="s">
        <v>102</v>
      </c>
      <c r="B12" s="23" t="s">
        <v>138</v>
      </c>
      <c r="C12" s="30">
        <v>464</v>
      </c>
      <c r="D12" s="30">
        <v>281</v>
      </c>
      <c r="E12" s="30">
        <v>11148</v>
      </c>
      <c r="F12" s="30">
        <v>9367</v>
      </c>
      <c r="G12" s="86">
        <f>F12/E12*100</f>
        <v>84.02404018658055</v>
      </c>
    </row>
    <row r="13" spans="1:7" ht="15" customHeight="1">
      <c r="A13" s="268"/>
      <c r="B13" s="22" t="s">
        <v>139</v>
      </c>
      <c r="C13" s="27">
        <v>58</v>
      </c>
      <c r="D13" s="27">
        <v>106</v>
      </c>
      <c r="E13" s="27">
        <v>1203</v>
      </c>
      <c r="F13" s="27">
        <v>1108</v>
      </c>
      <c r="G13" s="87">
        <f>F13/E13*100</f>
        <v>92.10307564422277</v>
      </c>
    </row>
    <row r="14" spans="1:7" ht="15" customHeight="1">
      <c r="A14" s="269" t="s">
        <v>103</v>
      </c>
      <c r="B14" s="43" t="s">
        <v>138</v>
      </c>
      <c r="C14" s="64">
        <v>79</v>
      </c>
      <c r="D14" s="64">
        <v>22</v>
      </c>
      <c r="E14" s="64">
        <v>1428</v>
      </c>
      <c r="F14" s="64">
        <v>1254</v>
      </c>
      <c r="G14" s="223">
        <v>87.8</v>
      </c>
    </row>
    <row r="15" spans="1:7" ht="15" customHeight="1">
      <c r="A15" s="269"/>
      <c r="B15" s="42" t="s">
        <v>139</v>
      </c>
      <c r="C15" s="63">
        <v>20</v>
      </c>
      <c r="D15" s="63">
        <v>7</v>
      </c>
      <c r="E15" s="63">
        <v>60</v>
      </c>
      <c r="F15" s="63">
        <v>60</v>
      </c>
      <c r="G15" s="107">
        <v>100</v>
      </c>
    </row>
    <row r="16" spans="1:7" ht="15" customHeight="1">
      <c r="A16" s="268" t="s">
        <v>104</v>
      </c>
      <c r="B16" s="23" t="s">
        <v>138</v>
      </c>
      <c r="C16" s="30">
        <v>40</v>
      </c>
      <c r="D16" s="30">
        <v>17</v>
      </c>
      <c r="E16" s="30">
        <v>975</v>
      </c>
      <c r="F16" s="30">
        <v>876</v>
      </c>
      <c r="G16" s="86">
        <v>89.8</v>
      </c>
    </row>
    <row r="17" spans="1:7" ht="15" customHeight="1">
      <c r="A17" s="268"/>
      <c r="B17" s="22" t="s">
        <v>139</v>
      </c>
      <c r="C17" s="27">
        <v>3</v>
      </c>
      <c r="D17" s="27">
        <v>9</v>
      </c>
      <c r="E17" s="27">
        <v>68</v>
      </c>
      <c r="F17" s="27">
        <v>67</v>
      </c>
      <c r="G17" s="87">
        <f>F17/E17*100</f>
        <v>98.52941176470588</v>
      </c>
    </row>
    <row r="18" spans="1:7" ht="15" customHeight="1">
      <c r="A18" s="269" t="s">
        <v>105</v>
      </c>
      <c r="B18" s="43" t="s">
        <v>138</v>
      </c>
      <c r="C18" s="64">
        <v>68</v>
      </c>
      <c r="D18" s="64">
        <v>31</v>
      </c>
      <c r="E18" s="64">
        <v>1536</v>
      </c>
      <c r="F18" s="64">
        <v>1357</v>
      </c>
      <c r="G18" s="223">
        <v>88.3</v>
      </c>
    </row>
    <row r="19" spans="1:7" ht="15" customHeight="1">
      <c r="A19" s="269"/>
      <c r="B19" s="42" t="s">
        <v>139</v>
      </c>
      <c r="C19" s="63">
        <v>0</v>
      </c>
      <c r="D19" s="63">
        <v>2</v>
      </c>
      <c r="E19" s="63">
        <v>20</v>
      </c>
      <c r="F19" s="63">
        <v>20</v>
      </c>
      <c r="G19" s="107">
        <v>100</v>
      </c>
    </row>
    <row r="20" spans="1:7" ht="15" customHeight="1">
      <c r="A20" s="268" t="s">
        <v>106</v>
      </c>
      <c r="B20" s="23" t="s">
        <v>138</v>
      </c>
      <c r="C20" s="30">
        <v>54</v>
      </c>
      <c r="D20" s="30">
        <v>25</v>
      </c>
      <c r="E20" s="30">
        <v>1523</v>
      </c>
      <c r="F20" s="30">
        <v>1338</v>
      </c>
      <c r="G20" s="86">
        <v>87.9</v>
      </c>
    </row>
    <row r="21" spans="1:7" ht="15" customHeight="1">
      <c r="A21" s="268"/>
      <c r="B21" s="22" t="s">
        <v>139</v>
      </c>
      <c r="C21" s="27">
        <v>0</v>
      </c>
      <c r="D21" s="27">
        <v>5</v>
      </c>
      <c r="E21" s="27">
        <v>35</v>
      </c>
      <c r="F21" s="27">
        <v>25</v>
      </c>
      <c r="G21" s="87">
        <v>71.4</v>
      </c>
    </row>
    <row r="22" spans="1:7" ht="15" customHeight="1">
      <c r="A22" s="269" t="s">
        <v>107</v>
      </c>
      <c r="B22" s="41" t="s">
        <v>138</v>
      </c>
      <c r="C22" s="62">
        <v>57</v>
      </c>
      <c r="D22" s="62">
        <v>13</v>
      </c>
      <c r="E22" s="62">
        <v>1454</v>
      </c>
      <c r="F22" s="62">
        <v>1009</v>
      </c>
      <c r="G22" s="182">
        <v>69.4</v>
      </c>
    </row>
    <row r="23" spans="1:7" ht="15" customHeight="1" thickBot="1">
      <c r="A23" s="272"/>
      <c r="B23" s="8" t="s">
        <v>139</v>
      </c>
      <c r="C23" s="70">
        <v>0</v>
      </c>
      <c r="D23" s="70">
        <v>9</v>
      </c>
      <c r="E23" s="70">
        <v>92</v>
      </c>
      <c r="F23" s="70">
        <v>92</v>
      </c>
      <c r="G23" s="71">
        <v>100</v>
      </c>
    </row>
    <row r="24" spans="1:7" ht="15" customHeight="1" thickTop="1">
      <c r="A24" s="222"/>
      <c r="B24" s="222"/>
      <c r="C24" s="163"/>
      <c r="D24" s="163"/>
      <c r="E24" s="163"/>
      <c r="F24" s="163"/>
      <c r="G24" s="163"/>
    </row>
    <row r="25" spans="1:7" ht="15" customHeight="1">
      <c r="A25" s="222"/>
      <c r="B25" s="222"/>
      <c r="C25" s="163"/>
      <c r="D25" s="163"/>
      <c r="E25" s="163"/>
      <c r="F25" s="163"/>
      <c r="G25" s="163"/>
    </row>
    <row r="26" spans="1:7" ht="15" customHeight="1">
      <c r="A26" s="222"/>
      <c r="B26" s="222"/>
      <c r="C26" s="163"/>
      <c r="D26" s="163"/>
      <c r="E26" s="163"/>
      <c r="F26" s="163"/>
      <c r="G26" s="163"/>
    </row>
    <row r="27" spans="1:7" ht="15" customHeight="1">
      <c r="A27" s="222"/>
      <c r="B27" s="222"/>
      <c r="C27" s="163"/>
      <c r="D27" s="163"/>
      <c r="E27" s="163"/>
      <c r="F27" s="163"/>
      <c r="G27" s="163"/>
    </row>
    <row r="28" spans="1:10" ht="15" customHeight="1">
      <c r="A28" s="257">
        <v>23</v>
      </c>
      <c r="B28" s="257"/>
      <c r="C28" s="257"/>
      <c r="D28" s="257"/>
      <c r="E28" s="257"/>
      <c r="F28" s="257"/>
      <c r="G28" s="257"/>
      <c r="H28" s="138"/>
      <c r="I28" s="138"/>
      <c r="J28" s="138"/>
    </row>
    <row r="29" spans="1:7" ht="22.5" customHeight="1">
      <c r="A29" s="265" t="s">
        <v>18</v>
      </c>
      <c r="B29" s="265"/>
      <c r="C29" s="265"/>
      <c r="D29" s="265"/>
      <c r="E29" s="265"/>
      <c r="F29" s="265"/>
      <c r="G29" s="265"/>
    </row>
    <row r="30" spans="1:7" ht="51" customHeight="1" thickBot="1">
      <c r="A30" s="266" t="s">
        <v>141</v>
      </c>
      <c r="B30" s="266"/>
      <c r="C30" s="266"/>
      <c r="D30" s="266"/>
      <c r="E30" s="266"/>
      <c r="F30" s="266"/>
      <c r="G30" s="266"/>
    </row>
    <row r="31" spans="1:7" ht="27.75" customHeight="1" thickBot="1" thickTop="1">
      <c r="A31" s="2" t="s">
        <v>132</v>
      </c>
      <c r="B31" s="3" t="s">
        <v>133</v>
      </c>
      <c r="C31" s="3" t="s">
        <v>134</v>
      </c>
      <c r="D31" s="3" t="s">
        <v>135</v>
      </c>
      <c r="E31" s="3" t="s">
        <v>136</v>
      </c>
      <c r="F31" s="3" t="s">
        <v>137</v>
      </c>
      <c r="G31" s="3" t="s">
        <v>153</v>
      </c>
    </row>
    <row r="32" spans="1:7" ht="15" customHeight="1" thickTop="1">
      <c r="A32" s="273" t="s">
        <v>108</v>
      </c>
      <c r="B32" s="44" t="s">
        <v>138</v>
      </c>
      <c r="C32" s="65">
        <v>174</v>
      </c>
      <c r="D32" s="65">
        <v>27</v>
      </c>
      <c r="E32" s="65">
        <v>1069</v>
      </c>
      <c r="F32" s="65">
        <v>985</v>
      </c>
      <c r="G32" s="183">
        <v>92.1</v>
      </c>
    </row>
    <row r="33" spans="1:7" ht="15" customHeight="1">
      <c r="A33" s="268"/>
      <c r="B33" s="22" t="s">
        <v>139</v>
      </c>
      <c r="C33" s="27">
        <v>6</v>
      </c>
      <c r="D33" s="27">
        <v>6</v>
      </c>
      <c r="E33" s="27">
        <v>43</v>
      </c>
      <c r="F33" s="27">
        <v>43</v>
      </c>
      <c r="G33" s="87">
        <v>100</v>
      </c>
    </row>
    <row r="34" spans="1:7" ht="15" customHeight="1">
      <c r="A34" s="269" t="s">
        <v>109</v>
      </c>
      <c r="B34" s="43" t="s">
        <v>138</v>
      </c>
      <c r="C34" s="64">
        <v>45</v>
      </c>
      <c r="D34" s="64">
        <v>14</v>
      </c>
      <c r="E34" s="64">
        <v>887</v>
      </c>
      <c r="F34" s="64">
        <v>863</v>
      </c>
      <c r="G34" s="223">
        <v>97.3</v>
      </c>
    </row>
    <row r="35" spans="1:7" ht="15" customHeight="1">
      <c r="A35" s="269"/>
      <c r="B35" s="42" t="s">
        <v>139</v>
      </c>
      <c r="C35" s="63">
        <v>1</v>
      </c>
      <c r="D35" s="63">
        <v>2</v>
      </c>
      <c r="E35" s="63">
        <v>20</v>
      </c>
      <c r="F35" s="63">
        <v>20</v>
      </c>
      <c r="G35" s="107">
        <v>100</v>
      </c>
    </row>
    <row r="36" spans="1:7" ht="15" customHeight="1">
      <c r="A36" s="268" t="s">
        <v>110</v>
      </c>
      <c r="B36" s="23" t="s">
        <v>138</v>
      </c>
      <c r="C36" s="30">
        <v>157</v>
      </c>
      <c r="D36" s="30">
        <v>31</v>
      </c>
      <c r="E36" s="30">
        <v>1034</v>
      </c>
      <c r="F36" s="30">
        <v>976</v>
      </c>
      <c r="G36" s="86">
        <v>94.4</v>
      </c>
    </row>
    <row r="37" spans="1:7" ht="15" customHeight="1">
      <c r="A37" s="268"/>
      <c r="B37" s="22" t="s">
        <v>139</v>
      </c>
      <c r="C37" s="27">
        <v>0</v>
      </c>
      <c r="D37" s="27">
        <v>3</v>
      </c>
      <c r="E37" s="27">
        <v>48</v>
      </c>
      <c r="F37" s="27">
        <v>20</v>
      </c>
      <c r="G37" s="87">
        <v>41.7</v>
      </c>
    </row>
    <row r="38" spans="1:7" ht="15" customHeight="1">
      <c r="A38" s="269" t="s">
        <v>111</v>
      </c>
      <c r="B38" s="43" t="s">
        <v>138</v>
      </c>
      <c r="C38" s="64">
        <v>49</v>
      </c>
      <c r="D38" s="64">
        <v>17</v>
      </c>
      <c r="E38" s="64">
        <v>1038</v>
      </c>
      <c r="F38" s="64">
        <v>1036</v>
      </c>
      <c r="G38" s="223">
        <v>99.8</v>
      </c>
    </row>
    <row r="39" spans="1:7" ht="15" customHeight="1">
      <c r="A39" s="269"/>
      <c r="B39" s="42" t="s">
        <v>139</v>
      </c>
      <c r="C39" s="63">
        <v>0</v>
      </c>
      <c r="D39" s="63">
        <v>0</v>
      </c>
      <c r="E39" s="63">
        <v>0</v>
      </c>
      <c r="F39" s="63">
        <v>0</v>
      </c>
      <c r="G39" s="107">
        <v>0</v>
      </c>
    </row>
    <row r="40" spans="1:7" ht="15" customHeight="1">
      <c r="A40" s="268" t="s">
        <v>112</v>
      </c>
      <c r="B40" s="23" t="s">
        <v>138</v>
      </c>
      <c r="C40" s="30">
        <v>112</v>
      </c>
      <c r="D40" s="30">
        <v>48</v>
      </c>
      <c r="E40" s="30">
        <v>3468</v>
      </c>
      <c r="F40" s="30">
        <v>2938</v>
      </c>
      <c r="G40" s="86">
        <v>84.7</v>
      </c>
    </row>
    <row r="41" spans="1:7" ht="15" customHeight="1" thickBot="1">
      <c r="A41" s="270"/>
      <c r="B41" s="44" t="s">
        <v>139</v>
      </c>
      <c r="C41" s="65">
        <v>0</v>
      </c>
      <c r="D41" s="65">
        <v>21</v>
      </c>
      <c r="E41" s="65">
        <v>180</v>
      </c>
      <c r="F41" s="65">
        <v>180</v>
      </c>
      <c r="G41" s="183">
        <v>100</v>
      </c>
    </row>
    <row r="42" spans="1:12" ht="15" customHeight="1" thickBot="1" thickTop="1">
      <c r="A42" s="2" t="s">
        <v>148</v>
      </c>
      <c r="B42" s="2"/>
      <c r="C42" s="18"/>
      <c r="D42" s="18"/>
      <c r="E42" s="18"/>
      <c r="F42" s="18"/>
      <c r="G42" s="113"/>
      <c r="H42" s="12"/>
      <c r="I42" s="12"/>
      <c r="J42" s="12"/>
      <c r="K42" s="12"/>
      <c r="L42" s="24"/>
    </row>
    <row r="43" spans="1:12" ht="15" customHeight="1" thickTop="1">
      <c r="A43" s="273" t="s">
        <v>149</v>
      </c>
      <c r="B43" s="40" t="s">
        <v>138</v>
      </c>
      <c r="C43" s="26">
        <v>120</v>
      </c>
      <c r="D43" s="12">
        <v>58</v>
      </c>
      <c r="E43" s="12">
        <v>2450</v>
      </c>
      <c r="F43" s="12">
        <v>1988</v>
      </c>
      <c r="G43" s="115">
        <v>81.1</v>
      </c>
      <c r="H43" s="12"/>
      <c r="I43" s="12"/>
      <c r="J43" s="12"/>
      <c r="K43" s="12"/>
      <c r="L43" s="24"/>
    </row>
    <row r="44" spans="1:12" ht="15" customHeight="1">
      <c r="A44" s="270"/>
      <c r="B44" s="22" t="s">
        <v>139</v>
      </c>
      <c r="C44" s="26">
        <v>62</v>
      </c>
      <c r="D44" s="12">
        <v>21</v>
      </c>
      <c r="E44" s="12">
        <v>152</v>
      </c>
      <c r="F44" s="12">
        <v>138</v>
      </c>
      <c r="G44" s="115">
        <v>90.8</v>
      </c>
      <c r="H44" s="12"/>
      <c r="I44" s="12"/>
      <c r="J44" s="12"/>
      <c r="K44" s="12"/>
      <c r="L44" s="24"/>
    </row>
    <row r="45" spans="1:12" ht="15" customHeight="1">
      <c r="A45" s="269" t="s">
        <v>150</v>
      </c>
      <c r="B45" s="41" t="s">
        <v>138</v>
      </c>
      <c r="C45" s="41">
        <v>208</v>
      </c>
      <c r="D45" s="62">
        <v>60</v>
      </c>
      <c r="E45" s="62">
        <v>2427</v>
      </c>
      <c r="F45" s="62">
        <v>2201</v>
      </c>
      <c r="G45" s="182">
        <v>90.7</v>
      </c>
      <c r="H45" s="12"/>
      <c r="I45" s="12"/>
      <c r="J45" s="12"/>
      <c r="K45" s="12"/>
      <c r="L45" s="24"/>
    </row>
    <row r="46" spans="1:12" ht="15" customHeight="1">
      <c r="A46" s="269"/>
      <c r="B46" s="42" t="s">
        <v>139</v>
      </c>
      <c r="C46" s="42">
        <v>41</v>
      </c>
      <c r="D46" s="63">
        <v>24</v>
      </c>
      <c r="E46" s="63">
        <v>171</v>
      </c>
      <c r="F46" s="63">
        <v>140</v>
      </c>
      <c r="G46" s="107">
        <v>81.9</v>
      </c>
      <c r="H46" s="12"/>
      <c r="I46" s="12"/>
      <c r="J46" s="12"/>
      <c r="K46" s="12"/>
      <c r="L46" s="24"/>
    </row>
    <row r="47" spans="1:12" ht="15" customHeight="1">
      <c r="A47" s="268" t="s">
        <v>151</v>
      </c>
      <c r="B47" s="23" t="s">
        <v>138</v>
      </c>
      <c r="C47" s="26">
        <v>42</v>
      </c>
      <c r="D47" s="12">
        <v>30</v>
      </c>
      <c r="E47" s="12">
        <v>1099</v>
      </c>
      <c r="F47" s="12">
        <v>1095</v>
      </c>
      <c r="G47" s="115">
        <v>99.6</v>
      </c>
      <c r="H47" s="12"/>
      <c r="I47" s="12"/>
      <c r="J47" s="12"/>
      <c r="K47" s="12"/>
      <c r="L47" s="24"/>
    </row>
    <row r="48" spans="1:12" ht="15" customHeight="1" thickBot="1">
      <c r="A48" s="268"/>
      <c r="B48" s="44" t="s">
        <v>139</v>
      </c>
      <c r="C48" s="26">
        <v>7</v>
      </c>
      <c r="D48" s="12">
        <v>15</v>
      </c>
      <c r="E48" s="12">
        <v>87</v>
      </c>
      <c r="F48" s="12">
        <v>66</v>
      </c>
      <c r="G48" s="115">
        <v>75.9</v>
      </c>
      <c r="H48" s="12"/>
      <c r="I48" s="12"/>
      <c r="J48" s="12"/>
      <c r="K48" s="12"/>
      <c r="L48" s="24"/>
    </row>
    <row r="49" spans="1:12" ht="15" customHeight="1" thickTop="1">
      <c r="A49" s="271" t="s">
        <v>97</v>
      </c>
      <c r="B49" s="45" t="s">
        <v>138</v>
      </c>
      <c r="C49" s="66">
        <f aca="true" t="shared" si="0" ref="C49:F50">C4+C6+C8+C10+C12+C14+C16+C18+C20+C22+C32+C34+C36+C38+C40+C43+C45+C47</f>
        <v>2005</v>
      </c>
      <c r="D49" s="66">
        <f t="shared" si="0"/>
        <v>829</v>
      </c>
      <c r="E49" s="66">
        <f t="shared" si="0"/>
        <v>38758</v>
      </c>
      <c r="F49" s="66">
        <f t="shared" si="0"/>
        <v>33691</v>
      </c>
      <c r="G49" s="67">
        <f>F49/E49*100</f>
        <v>86.92656999845192</v>
      </c>
      <c r="H49" s="58"/>
      <c r="I49" s="58"/>
      <c r="J49" s="58"/>
      <c r="K49" s="58"/>
      <c r="L49" s="24"/>
    </row>
    <row r="50" spans="1:7" ht="15" customHeight="1" thickBot="1">
      <c r="A50" s="272"/>
      <c r="B50" s="8" t="s">
        <v>139</v>
      </c>
      <c r="C50" s="70">
        <f t="shared" si="0"/>
        <v>203</v>
      </c>
      <c r="D50" s="70">
        <f t="shared" si="0"/>
        <v>255</v>
      </c>
      <c r="E50" s="70">
        <f t="shared" si="0"/>
        <v>2439</v>
      </c>
      <c r="F50" s="70">
        <f t="shared" si="0"/>
        <v>2229</v>
      </c>
      <c r="G50" s="71">
        <f>F50/E50*100</f>
        <v>91.38991389913899</v>
      </c>
    </row>
    <row r="51" ht="13.5" thickTop="1"/>
    <row r="57" spans="1:7" ht="12.75">
      <c r="A57" s="257">
        <v>24</v>
      </c>
      <c r="B57" s="257"/>
      <c r="C57" s="257"/>
      <c r="D57" s="257"/>
      <c r="E57" s="257"/>
      <c r="F57" s="257"/>
      <c r="G57" s="257"/>
    </row>
  </sheetData>
  <sheetProtection/>
  <mergeCells count="25">
    <mergeCell ref="A40:A41"/>
    <mergeCell ref="A49:A50"/>
    <mergeCell ref="A22:A23"/>
    <mergeCell ref="A32:A33"/>
    <mergeCell ref="A34:A35"/>
    <mergeCell ref="A36:A37"/>
    <mergeCell ref="A43:A44"/>
    <mergeCell ref="A45:A46"/>
    <mergeCell ref="A47:A48"/>
    <mergeCell ref="A18:A19"/>
    <mergeCell ref="A20:A21"/>
    <mergeCell ref="A38:A39"/>
    <mergeCell ref="A29:G29"/>
    <mergeCell ref="A30:G30"/>
    <mergeCell ref="A28:G28"/>
    <mergeCell ref="A57:G57"/>
    <mergeCell ref="A2:G2"/>
    <mergeCell ref="A1:G1"/>
    <mergeCell ref="A4:A5"/>
    <mergeCell ref="A6:A7"/>
    <mergeCell ref="A8:A9"/>
    <mergeCell ref="A10:A11"/>
    <mergeCell ref="A12:A13"/>
    <mergeCell ref="A14:A15"/>
    <mergeCell ref="A16:A17"/>
  </mergeCells>
  <printOptions horizontalCentered="1"/>
  <pageMargins left="0.748031496062992" right="0.748031496062992" top="1" bottom="0.75"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62"/>
  <sheetViews>
    <sheetView rightToLeft="1" view="pageBreakPreview" zoomScaleSheetLayoutView="100" zoomScalePageLayoutView="0" workbookViewId="0" topLeftCell="I22">
      <selection activeCell="L61" sqref="L61:M62"/>
    </sheetView>
  </sheetViews>
  <sheetFormatPr defaultColWidth="9.140625" defaultRowHeight="12.75"/>
  <cols>
    <col min="1" max="11" width="16.7109375" style="0" customWidth="1"/>
    <col min="12" max="12" width="17.421875" style="0" customWidth="1"/>
    <col min="13" max="16" width="16.7109375" style="0" customWidth="1"/>
  </cols>
  <sheetData>
    <row r="1" spans="1:16" ht="21.75" customHeight="1">
      <c r="A1" s="265" t="s">
        <v>142</v>
      </c>
      <c r="B1" s="265"/>
      <c r="C1" s="265"/>
      <c r="D1" s="265"/>
      <c r="E1" s="265"/>
      <c r="F1" s="265"/>
      <c r="G1" s="265"/>
      <c r="H1" s="265"/>
      <c r="I1" s="265" t="s">
        <v>20</v>
      </c>
      <c r="J1" s="265"/>
      <c r="K1" s="265"/>
      <c r="L1" s="265"/>
      <c r="M1" s="265"/>
      <c r="N1" s="265"/>
      <c r="O1" s="265"/>
      <c r="P1" s="265"/>
    </row>
    <row r="2" spans="1:16" ht="22.5" customHeight="1" thickBot="1">
      <c r="A2" s="266" t="s">
        <v>143</v>
      </c>
      <c r="B2" s="266"/>
      <c r="C2" s="266"/>
      <c r="D2" s="266"/>
      <c r="E2" s="266"/>
      <c r="F2" s="266"/>
      <c r="G2" s="266"/>
      <c r="H2" s="266"/>
      <c r="I2" s="266" t="s">
        <v>3</v>
      </c>
      <c r="J2" s="266"/>
      <c r="K2" s="266"/>
      <c r="L2" s="266"/>
      <c r="M2" s="266"/>
      <c r="N2" s="266"/>
      <c r="O2" s="266"/>
      <c r="P2" s="266"/>
    </row>
    <row r="3" spans="1:16" ht="17.25" customHeight="1" thickTop="1">
      <c r="A3" s="280" t="s">
        <v>132</v>
      </c>
      <c r="B3" s="274" t="s">
        <v>133</v>
      </c>
      <c r="C3" s="276" t="s">
        <v>152</v>
      </c>
      <c r="D3" s="276"/>
      <c r="E3" s="276"/>
      <c r="F3" s="271" t="s">
        <v>129</v>
      </c>
      <c r="G3" s="271"/>
      <c r="H3" s="271"/>
      <c r="I3" s="280" t="s">
        <v>132</v>
      </c>
      <c r="J3" s="274" t="s">
        <v>133</v>
      </c>
      <c r="K3" s="276" t="s">
        <v>152</v>
      </c>
      <c r="L3" s="276"/>
      <c r="M3" s="276"/>
      <c r="N3" s="271" t="s">
        <v>129</v>
      </c>
      <c r="O3" s="271"/>
      <c r="P3" s="271"/>
    </row>
    <row r="4" spans="1:16" ht="20.25" customHeight="1" thickBot="1">
      <c r="A4" s="281"/>
      <c r="B4" s="275"/>
      <c r="C4" s="8" t="s">
        <v>130</v>
      </c>
      <c r="D4" s="8" t="s">
        <v>131</v>
      </c>
      <c r="E4" s="8" t="s">
        <v>97</v>
      </c>
      <c r="F4" s="8" t="s">
        <v>130</v>
      </c>
      <c r="G4" s="8" t="s">
        <v>131</v>
      </c>
      <c r="H4" s="8" t="s">
        <v>97</v>
      </c>
      <c r="I4" s="281"/>
      <c r="J4" s="275"/>
      <c r="K4" s="8" t="s">
        <v>97</v>
      </c>
      <c r="L4" s="8" t="s">
        <v>4</v>
      </c>
      <c r="M4" s="8" t="s">
        <v>5</v>
      </c>
      <c r="N4" s="8" t="s">
        <v>97</v>
      </c>
      <c r="O4" s="8" t="s">
        <v>4</v>
      </c>
      <c r="P4" s="8" t="s">
        <v>5</v>
      </c>
    </row>
    <row r="5" spans="1:16" ht="15.75" customHeight="1" thickTop="1">
      <c r="A5" s="267" t="s">
        <v>98</v>
      </c>
      <c r="B5" s="44" t="s">
        <v>138</v>
      </c>
      <c r="C5" s="37">
        <v>29929</v>
      </c>
      <c r="D5" s="37">
        <v>75885</v>
      </c>
      <c r="E5" s="37">
        <f aca="true" t="shared" si="0" ref="E5:E43">SUM(C5:D5)</f>
        <v>105814</v>
      </c>
      <c r="F5" s="37">
        <v>360016</v>
      </c>
      <c r="G5" s="37">
        <v>450577</v>
      </c>
      <c r="H5" s="37">
        <v>810593</v>
      </c>
      <c r="I5" s="267" t="s">
        <v>98</v>
      </c>
      <c r="J5" s="44" t="s">
        <v>138</v>
      </c>
      <c r="K5" s="37">
        <v>105814</v>
      </c>
      <c r="L5" s="224">
        <f>C5/K5*100</f>
        <v>28.284537017785926</v>
      </c>
      <c r="M5" s="178">
        <f>D5/K5*100</f>
        <v>71.71546298221408</v>
      </c>
      <c r="N5" s="44">
        <v>810593</v>
      </c>
      <c r="O5" s="224">
        <f>F5/N5*100</f>
        <v>44.41390438851557</v>
      </c>
      <c r="P5" s="178">
        <f>G5/N5*100</f>
        <v>55.58609561148443</v>
      </c>
    </row>
    <row r="6" spans="1:16" ht="15.75" customHeight="1">
      <c r="A6" s="268"/>
      <c r="B6" s="22" t="s">
        <v>139</v>
      </c>
      <c r="C6" s="37">
        <v>492</v>
      </c>
      <c r="D6" s="37">
        <v>613</v>
      </c>
      <c r="E6" s="37">
        <f t="shared" si="0"/>
        <v>1105</v>
      </c>
      <c r="F6" s="37">
        <v>0</v>
      </c>
      <c r="G6" s="37">
        <v>0</v>
      </c>
      <c r="H6" s="37">
        <v>0</v>
      </c>
      <c r="I6" s="268"/>
      <c r="J6" s="22" t="s">
        <v>139</v>
      </c>
      <c r="K6" s="37">
        <v>1105</v>
      </c>
      <c r="L6" s="225">
        <f aca="true" t="shared" si="1" ref="L6:L52">C6/K6*100</f>
        <v>44.52488687782805</v>
      </c>
      <c r="M6" s="178">
        <f aca="true" t="shared" si="2" ref="M6:M52">D6/K6*100</f>
        <v>55.47511312217195</v>
      </c>
      <c r="N6" s="22">
        <v>0</v>
      </c>
      <c r="O6" s="225">
        <v>0</v>
      </c>
      <c r="P6" s="178">
        <v>0</v>
      </c>
    </row>
    <row r="7" spans="1:16" ht="15.75" customHeight="1">
      <c r="A7" s="269" t="s">
        <v>99</v>
      </c>
      <c r="B7" s="41" t="s">
        <v>138</v>
      </c>
      <c r="C7" s="35">
        <v>19670</v>
      </c>
      <c r="D7" s="35">
        <v>19640</v>
      </c>
      <c r="E7" s="35">
        <f t="shared" si="0"/>
        <v>39310</v>
      </c>
      <c r="F7" s="35">
        <v>65079</v>
      </c>
      <c r="G7" s="35">
        <v>55041</v>
      </c>
      <c r="H7" s="35">
        <v>120120</v>
      </c>
      <c r="I7" s="269" t="s">
        <v>99</v>
      </c>
      <c r="J7" s="41" t="s">
        <v>138</v>
      </c>
      <c r="K7" s="35">
        <v>39310</v>
      </c>
      <c r="L7" s="226">
        <f t="shared" si="1"/>
        <v>50.038158229458155</v>
      </c>
      <c r="M7" s="152">
        <f t="shared" si="2"/>
        <v>49.961841770541845</v>
      </c>
      <c r="N7" s="41">
        <v>120120</v>
      </c>
      <c r="O7" s="226">
        <f aca="true" t="shared" si="3" ref="O7:O52">F7/N7*100</f>
        <v>54.17832167832168</v>
      </c>
      <c r="P7" s="152">
        <f aca="true" t="shared" si="4" ref="P7:P52">G7/N7*100</f>
        <v>45.82167832167832</v>
      </c>
    </row>
    <row r="8" spans="1:16" ht="15.75" customHeight="1">
      <c r="A8" s="269"/>
      <c r="B8" s="42" t="s">
        <v>139</v>
      </c>
      <c r="C8" s="36">
        <v>797</v>
      </c>
      <c r="D8" s="36">
        <v>1270</v>
      </c>
      <c r="E8" s="36">
        <f t="shared" si="0"/>
        <v>2067</v>
      </c>
      <c r="F8" s="36">
        <v>0</v>
      </c>
      <c r="G8" s="36">
        <v>0</v>
      </c>
      <c r="H8" s="36">
        <v>0</v>
      </c>
      <c r="I8" s="269"/>
      <c r="J8" s="42" t="s">
        <v>139</v>
      </c>
      <c r="K8" s="36">
        <v>2067</v>
      </c>
      <c r="L8" s="227">
        <f t="shared" si="1"/>
        <v>38.55829704886309</v>
      </c>
      <c r="M8" s="153">
        <f t="shared" si="2"/>
        <v>61.44170295113691</v>
      </c>
      <c r="N8" s="42">
        <v>0</v>
      </c>
      <c r="O8" s="227">
        <v>0</v>
      </c>
      <c r="P8" s="153">
        <v>0</v>
      </c>
    </row>
    <row r="9" spans="1:16" ht="15.75" customHeight="1">
      <c r="A9" s="268" t="s">
        <v>100</v>
      </c>
      <c r="B9" s="23" t="s">
        <v>138</v>
      </c>
      <c r="C9" s="37">
        <v>10920</v>
      </c>
      <c r="D9" s="37">
        <v>20461</v>
      </c>
      <c r="E9" s="37">
        <f t="shared" si="0"/>
        <v>31381</v>
      </c>
      <c r="F9" s="37">
        <v>116556</v>
      </c>
      <c r="G9" s="37">
        <v>137901</v>
      </c>
      <c r="H9" s="37">
        <v>254457</v>
      </c>
      <c r="I9" s="268" t="s">
        <v>100</v>
      </c>
      <c r="J9" s="23" t="s">
        <v>138</v>
      </c>
      <c r="K9" s="37">
        <v>31381</v>
      </c>
      <c r="L9" s="228">
        <f t="shared" si="1"/>
        <v>34.79812625474013</v>
      </c>
      <c r="M9" s="178">
        <f t="shared" si="2"/>
        <v>65.20187374525987</v>
      </c>
      <c r="N9" s="23">
        <v>254457</v>
      </c>
      <c r="O9" s="228">
        <f t="shared" si="3"/>
        <v>45.80577464954786</v>
      </c>
      <c r="P9" s="178">
        <f t="shared" si="4"/>
        <v>54.19422535045214</v>
      </c>
    </row>
    <row r="10" spans="1:16" ht="15.75" customHeight="1">
      <c r="A10" s="268"/>
      <c r="B10" s="22" t="s">
        <v>139</v>
      </c>
      <c r="C10" s="37">
        <v>266</v>
      </c>
      <c r="D10" s="37">
        <v>765</v>
      </c>
      <c r="E10" s="37">
        <f t="shared" si="0"/>
        <v>1031</v>
      </c>
      <c r="F10" s="37">
        <v>550</v>
      </c>
      <c r="G10" s="37">
        <v>817</v>
      </c>
      <c r="H10" s="37">
        <v>1367</v>
      </c>
      <c r="I10" s="268"/>
      <c r="J10" s="22" t="s">
        <v>139</v>
      </c>
      <c r="K10" s="37">
        <v>1031</v>
      </c>
      <c r="L10" s="225">
        <f t="shared" si="1"/>
        <v>25.80019398642095</v>
      </c>
      <c r="M10" s="178">
        <f t="shared" si="2"/>
        <v>74.19980601357905</v>
      </c>
      <c r="N10" s="22">
        <v>1367</v>
      </c>
      <c r="O10" s="225">
        <f t="shared" si="3"/>
        <v>40.23408924652524</v>
      </c>
      <c r="P10" s="178">
        <f t="shared" si="4"/>
        <v>59.76591075347476</v>
      </c>
    </row>
    <row r="11" spans="1:16" ht="15.75" customHeight="1">
      <c r="A11" s="269" t="s">
        <v>101</v>
      </c>
      <c r="B11" s="43" t="s">
        <v>138</v>
      </c>
      <c r="C11" s="35">
        <v>28267</v>
      </c>
      <c r="D11" s="35">
        <v>35965</v>
      </c>
      <c r="E11" s="35">
        <f t="shared" si="0"/>
        <v>64232</v>
      </c>
      <c r="F11" s="35">
        <v>296447</v>
      </c>
      <c r="G11" s="35">
        <v>349285</v>
      </c>
      <c r="H11" s="35">
        <v>645732</v>
      </c>
      <c r="I11" s="269" t="s">
        <v>101</v>
      </c>
      <c r="J11" s="43" t="s">
        <v>138</v>
      </c>
      <c r="K11" s="35">
        <v>64232</v>
      </c>
      <c r="L11" s="229">
        <f t="shared" si="1"/>
        <v>44.007659733466184</v>
      </c>
      <c r="M11" s="152">
        <f t="shared" si="2"/>
        <v>55.992340266533816</v>
      </c>
      <c r="N11" s="43">
        <v>645732</v>
      </c>
      <c r="O11" s="229">
        <f t="shared" si="3"/>
        <v>45.908674186814345</v>
      </c>
      <c r="P11" s="152">
        <f t="shared" si="4"/>
        <v>54.091325813185655</v>
      </c>
    </row>
    <row r="12" spans="1:16" ht="15.75" customHeight="1">
      <c r="A12" s="269"/>
      <c r="B12" s="42" t="s">
        <v>139</v>
      </c>
      <c r="C12" s="36">
        <v>200</v>
      </c>
      <c r="D12" s="36">
        <v>900</v>
      </c>
      <c r="E12" s="36">
        <f t="shared" si="0"/>
        <v>1100</v>
      </c>
      <c r="F12" s="36">
        <v>100</v>
      </c>
      <c r="G12" s="36">
        <v>300</v>
      </c>
      <c r="H12" s="36">
        <v>400</v>
      </c>
      <c r="I12" s="269"/>
      <c r="J12" s="42" t="s">
        <v>139</v>
      </c>
      <c r="K12" s="36">
        <v>1100</v>
      </c>
      <c r="L12" s="227">
        <f t="shared" si="1"/>
        <v>18.181818181818183</v>
      </c>
      <c r="M12" s="153">
        <f t="shared" si="2"/>
        <v>81.81818181818183</v>
      </c>
      <c r="N12" s="42">
        <v>400</v>
      </c>
      <c r="O12" s="227">
        <f t="shared" si="3"/>
        <v>25</v>
      </c>
      <c r="P12" s="153">
        <f t="shared" si="4"/>
        <v>75</v>
      </c>
    </row>
    <row r="13" spans="1:16" ht="15.75" customHeight="1">
      <c r="A13" s="268" t="s">
        <v>102</v>
      </c>
      <c r="B13" s="23" t="s">
        <v>138</v>
      </c>
      <c r="C13" s="37">
        <v>92674</v>
      </c>
      <c r="D13" s="37">
        <v>93411</v>
      </c>
      <c r="E13" s="37">
        <f t="shared" si="0"/>
        <v>186085</v>
      </c>
      <c r="F13" s="37">
        <v>939640</v>
      </c>
      <c r="G13" s="37">
        <v>888265</v>
      </c>
      <c r="H13" s="37">
        <v>1827905</v>
      </c>
      <c r="I13" s="268" t="s">
        <v>102</v>
      </c>
      <c r="J13" s="23" t="s">
        <v>138</v>
      </c>
      <c r="K13" s="37">
        <v>186085</v>
      </c>
      <c r="L13" s="228">
        <f t="shared" si="1"/>
        <v>49.80197221699761</v>
      </c>
      <c r="M13" s="178">
        <f t="shared" si="2"/>
        <v>50.198027783002395</v>
      </c>
      <c r="N13" s="23">
        <v>1827905</v>
      </c>
      <c r="O13" s="228">
        <f t="shared" si="3"/>
        <v>51.40529732125029</v>
      </c>
      <c r="P13" s="178">
        <f t="shared" si="4"/>
        <v>48.59470267874972</v>
      </c>
    </row>
    <row r="14" spans="1:16" ht="15.75" customHeight="1">
      <c r="A14" s="268"/>
      <c r="B14" s="22" t="s">
        <v>139</v>
      </c>
      <c r="C14" s="37">
        <v>10468</v>
      </c>
      <c r="D14" s="37">
        <v>31131</v>
      </c>
      <c r="E14" s="37">
        <f t="shared" si="0"/>
        <v>41599</v>
      </c>
      <c r="F14" s="37">
        <v>20437</v>
      </c>
      <c r="G14" s="37">
        <v>60680</v>
      </c>
      <c r="H14" s="37">
        <v>81117</v>
      </c>
      <c r="I14" s="268"/>
      <c r="J14" s="22" t="s">
        <v>139</v>
      </c>
      <c r="K14" s="37">
        <v>41599</v>
      </c>
      <c r="L14" s="225">
        <f t="shared" si="1"/>
        <v>25.164066443904904</v>
      </c>
      <c r="M14" s="178">
        <f t="shared" si="2"/>
        <v>74.8359335560951</v>
      </c>
      <c r="N14" s="22">
        <v>81117</v>
      </c>
      <c r="O14" s="225">
        <f t="shared" si="3"/>
        <v>25.194472182156634</v>
      </c>
      <c r="P14" s="178">
        <f t="shared" si="4"/>
        <v>74.80552781784337</v>
      </c>
    </row>
    <row r="15" spans="1:16" ht="15.75" customHeight="1">
      <c r="A15" s="269" t="s">
        <v>103</v>
      </c>
      <c r="B15" s="43" t="s">
        <v>138</v>
      </c>
      <c r="C15" s="35">
        <v>34574</v>
      </c>
      <c r="D15" s="35">
        <v>38878</v>
      </c>
      <c r="E15" s="35">
        <f t="shared" si="0"/>
        <v>73452</v>
      </c>
      <c r="F15" s="35">
        <v>197284</v>
      </c>
      <c r="G15" s="35">
        <v>244636</v>
      </c>
      <c r="H15" s="35">
        <v>441920</v>
      </c>
      <c r="I15" s="269" t="s">
        <v>103</v>
      </c>
      <c r="J15" s="43" t="s">
        <v>138</v>
      </c>
      <c r="K15" s="35">
        <v>73452</v>
      </c>
      <c r="L15" s="229">
        <f t="shared" si="1"/>
        <v>47.070195501824315</v>
      </c>
      <c r="M15" s="152">
        <f t="shared" si="2"/>
        <v>52.929804498175685</v>
      </c>
      <c r="N15" s="43">
        <v>441920</v>
      </c>
      <c r="O15" s="229">
        <f t="shared" si="3"/>
        <v>44.642469225199136</v>
      </c>
      <c r="P15" s="152">
        <f t="shared" si="4"/>
        <v>55.357530774800864</v>
      </c>
    </row>
    <row r="16" spans="1:16" ht="15.75" customHeight="1">
      <c r="A16" s="269"/>
      <c r="B16" s="42" t="s">
        <v>139</v>
      </c>
      <c r="C16" s="36">
        <v>696</v>
      </c>
      <c r="D16" s="36">
        <v>1677</v>
      </c>
      <c r="E16" s="36">
        <f t="shared" si="0"/>
        <v>2373</v>
      </c>
      <c r="F16" s="36">
        <v>0</v>
      </c>
      <c r="G16" s="36">
        <v>0</v>
      </c>
      <c r="H16" s="36">
        <v>0</v>
      </c>
      <c r="I16" s="269"/>
      <c r="J16" s="42" t="s">
        <v>139</v>
      </c>
      <c r="K16" s="36">
        <v>2373</v>
      </c>
      <c r="L16" s="227">
        <f t="shared" si="1"/>
        <v>29.329962073324907</v>
      </c>
      <c r="M16" s="153">
        <f t="shared" si="2"/>
        <v>70.67003792667509</v>
      </c>
      <c r="N16" s="42">
        <v>0</v>
      </c>
      <c r="O16" s="227">
        <v>0</v>
      </c>
      <c r="P16" s="153">
        <v>0</v>
      </c>
    </row>
    <row r="17" spans="1:16" ht="15.75" customHeight="1">
      <c r="A17" s="268" t="s">
        <v>104</v>
      </c>
      <c r="B17" s="23" t="s">
        <v>138</v>
      </c>
      <c r="C17" s="37">
        <v>23908</v>
      </c>
      <c r="D17" s="37">
        <v>37077</v>
      </c>
      <c r="E17" s="37">
        <f t="shared" si="0"/>
        <v>60985</v>
      </c>
      <c r="F17" s="37">
        <v>247846</v>
      </c>
      <c r="G17" s="37">
        <v>198884</v>
      </c>
      <c r="H17" s="37">
        <v>446730</v>
      </c>
      <c r="I17" s="268" t="s">
        <v>104</v>
      </c>
      <c r="J17" s="23" t="s">
        <v>138</v>
      </c>
      <c r="K17" s="37">
        <v>60985</v>
      </c>
      <c r="L17" s="228">
        <f t="shared" si="1"/>
        <v>39.20308272526031</v>
      </c>
      <c r="M17" s="178">
        <f t="shared" si="2"/>
        <v>60.79691727473969</v>
      </c>
      <c r="N17" s="23">
        <v>446730</v>
      </c>
      <c r="O17" s="228">
        <f t="shared" si="3"/>
        <v>55.480043874376015</v>
      </c>
      <c r="P17" s="178">
        <f t="shared" si="4"/>
        <v>44.51995612562398</v>
      </c>
    </row>
    <row r="18" spans="1:16" ht="15.75" customHeight="1">
      <c r="A18" s="268"/>
      <c r="B18" s="22" t="s">
        <v>139</v>
      </c>
      <c r="C18" s="37">
        <v>1209</v>
      </c>
      <c r="D18" s="37">
        <v>2379</v>
      </c>
      <c r="E18" s="37">
        <f t="shared" si="0"/>
        <v>3588</v>
      </c>
      <c r="F18" s="37">
        <v>100</v>
      </c>
      <c r="G18" s="37">
        <v>180</v>
      </c>
      <c r="H18" s="37">
        <f>SUM(F18:G18)</f>
        <v>280</v>
      </c>
      <c r="I18" s="268"/>
      <c r="J18" s="22" t="s">
        <v>139</v>
      </c>
      <c r="K18" s="37">
        <v>3588</v>
      </c>
      <c r="L18" s="225">
        <f t="shared" si="1"/>
        <v>33.69565217391305</v>
      </c>
      <c r="M18" s="178">
        <f t="shared" si="2"/>
        <v>66.30434782608695</v>
      </c>
      <c r="N18" s="22">
        <v>280</v>
      </c>
      <c r="O18" s="225">
        <f t="shared" si="3"/>
        <v>35.714285714285715</v>
      </c>
      <c r="P18" s="178">
        <f t="shared" si="4"/>
        <v>64.28571428571429</v>
      </c>
    </row>
    <row r="19" spans="1:16" ht="15.75" customHeight="1">
      <c r="A19" s="269" t="s">
        <v>105</v>
      </c>
      <c r="B19" s="43" t="s">
        <v>138</v>
      </c>
      <c r="C19" s="35">
        <v>21563</v>
      </c>
      <c r="D19" s="35">
        <v>32185</v>
      </c>
      <c r="E19" s="35">
        <f t="shared" si="0"/>
        <v>53748</v>
      </c>
      <c r="F19" s="35">
        <v>218874</v>
      </c>
      <c r="G19" s="35">
        <v>354647</v>
      </c>
      <c r="H19" s="35">
        <v>573521</v>
      </c>
      <c r="I19" s="269" t="s">
        <v>105</v>
      </c>
      <c r="J19" s="43" t="s">
        <v>138</v>
      </c>
      <c r="K19" s="35">
        <v>53748</v>
      </c>
      <c r="L19" s="229">
        <f t="shared" si="1"/>
        <v>40.11870209124061</v>
      </c>
      <c r="M19" s="152">
        <f t="shared" si="2"/>
        <v>59.8812979087594</v>
      </c>
      <c r="N19" s="43">
        <v>573521</v>
      </c>
      <c r="O19" s="229">
        <f t="shared" si="3"/>
        <v>38.16320588086574</v>
      </c>
      <c r="P19" s="152">
        <f t="shared" si="4"/>
        <v>61.83679411913426</v>
      </c>
    </row>
    <row r="20" spans="1:16" ht="15.75" customHeight="1">
      <c r="A20" s="269"/>
      <c r="B20" s="42" t="s">
        <v>139</v>
      </c>
      <c r="C20" s="36">
        <v>825</v>
      </c>
      <c r="D20" s="36">
        <v>494</v>
      </c>
      <c r="E20" s="36">
        <f t="shared" si="0"/>
        <v>1319</v>
      </c>
      <c r="F20" s="36">
        <v>0</v>
      </c>
      <c r="G20" s="36">
        <v>0</v>
      </c>
      <c r="H20" s="36">
        <v>0</v>
      </c>
      <c r="I20" s="269"/>
      <c r="J20" s="42" t="s">
        <v>139</v>
      </c>
      <c r="K20" s="36">
        <v>1319</v>
      </c>
      <c r="L20" s="227">
        <f t="shared" si="1"/>
        <v>62.547384382107666</v>
      </c>
      <c r="M20" s="153">
        <f t="shared" si="2"/>
        <v>37.45261561789234</v>
      </c>
      <c r="N20" s="42">
        <v>0</v>
      </c>
      <c r="O20" s="227">
        <v>0</v>
      </c>
      <c r="P20" s="153">
        <v>0</v>
      </c>
    </row>
    <row r="21" spans="1:16" ht="15.75" customHeight="1">
      <c r="A21" s="268" t="s">
        <v>106</v>
      </c>
      <c r="B21" s="23" t="s">
        <v>138</v>
      </c>
      <c r="C21" s="37">
        <v>11716</v>
      </c>
      <c r="D21" s="37">
        <v>23038</v>
      </c>
      <c r="E21" s="37">
        <f t="shared" si="0"/>
        <v>34754</v>
      </c>
      <c r="F21" s="37">
        <v>213472</v>
      </c>
      <c r="G21" s="37">
        <v>232859</v>
      </c>
      <c r="H21" s="37">
        <v>446331</v>
      </c>
      <c r="I21" s="268" t="s">
        <v>106</v>
      </c>
      <c r="J21" s="23" t="s">
        <v>138</v>
      </c>
      <c r="K21" s="37">
        <v>34754</v>
      </c>
      <c r="L21" s="228">
        <f t="shared" si="1"/>
        <v>33.711227484606084</v>
      </c>
      <c r="M21" s="178">
        <f t="shared" si="2"/>
        <v>66.28877251539392</v>
      </c>
      <c r="N21" s="23">
        <v>446331</v>
      </c>
      <c r="O21" s="228">
        <f t="shared" si="3"/>
        <v>47.8281813273109</v>
      </c>
      <c r="P21" s="178">
        <f t="shared" si="4"/>
        <v>52.171818672689106</v>
      </c>
    </row>
    <row r="22" spans="1:16" ht="15.75" customHeight="1">
      <c r="A22" s="268"/>
      <c r="B22" s="22" t="s">
        <v>139</v>
      </c>
      <c r="C22" s="37">
        <v>61</v>
      </c>
      <c r="D22" s="37">
        <v>637</v>
      </c>
      <c r="E22" s="37">
        <f t="shared" si="0"/>
        <v>698</v>
      </c>
      <c r="F22" s="37">
        <v>30</v>
      </c>
      <c r="G22" s="37">
        <v>60</v>
      </c>
      <c r="H22" s="37">
        <v>90</v>
      </c>
      <c r="I22" s="268"/>
      <c r="J22" s="22" t="s">
        <v>139</v>
      </c>
      <c r="K22" s="37">
        <v>698</v>
      </c>
      <c r="L22" s="225">
        <f t="shared" si="1"/>
        <v>8.739255014326648</v>
      </c>
      <c r="M22" s="178">
        <f t="shared" si="2"/>
        <v>91.26074498567334</v>
      </c>
      <c r="N22" s="22">
        <v>90</v>
      </c>
      <c r="O22" s="225">
        <f t="shared" si="3"/>
        <v>33.33333333333333</v>
      </c>
      <c r="P22" s="178">
        <f t="shared" si="4"/>
        <v>66.66666666666666</v>
      </c>
    </row>
    <row r="23" spans="1:16" ht="15.75" customHeight="1">
      <c r="A23" s="269" t="s">
        <v>107</v>
      </c>
      <c r="B23" s="41" t="s">
        <v>138</v>
      </c>
      <c r="C23" s="35">
        <v>16640</v>
      </c>
      <c r="D23" s="35">
        <v>35279</v>
      </c>
      <c r="E23" s="35">
        <f t="shared" si="0"/>
        <v>51919</v>
      </c>
      <c r="F23" s="35">
        <v>292848</v>
      </c>
      <c r="G23" s="35">
        <v>297820</v>
      </c>
      <c r="H23" s="35">
        <v>590668</v>
      </c>
      <c r="I23" s="269" t="s">
        <v>107</v>
      </c>
      <c r="J23" s="41" t="s">
        <v>138</v>
      </c>
      <c r="K23" s="35">
        <v>51919</v>
      </c>
      <c r="L23" s="226">
        <f t="shared" si="1"/>
        <v>32.049923919952235</v>
      </c>
      <c r="M23" s="152">
        <f t="shared" si="2"/>
        <v>67.95007608004778</v>
      </c>
      <c r="N23" s="41">
        <v>590668</v>
      </c>
      <c r="O23" s="226">
        <f t="shared" si="3"/>
        <v>49.57912058889258</v>
      </c>
      <c r="P23" s="152">
        <f t="shared" si="4"/>
        <v>50.42087941110742</v>
      </c>
    </row>
    <row r="24" spans="1:16" ht="15.75" customHeight="1" thickBot="1">
      <c r="A24" s="272"/>
      <c r="B24" s="8" t="s">
        <v>139</v>
      </c>
      <c r="C24" s="39">
        <v>2217</v>
      </c>
      <c r="D24" s="39">
        <v>3857</v>
      </c>
      <c r="E24" s="39">
        <f t="shared" si="0"/>
        <v>6074</v>
      </c>
      <c r="F24" s="39">
        <v>0</v>
      </c>
      <c r="G24" s="39">
        <v>0</v>
      </c>
      <c r="H24" s="39">
        <v>0</v>
      </c>
      <c r="I24" s="272"/>
      <c r="J24" s="8" t="s">
        <v>139</v>
      </c>
      <c r="K24" s="39">
        <v>6074</v>
      </c>
      <c r="L24" s="230">
        <f t="shared" si="1"/>
        <v>36.499835363845904</v>
      </c>
      <c r="M24" s="171">
        <f t="shared" si="2"/>
        <v>63.500164636154096</v>
      </c>
      <c r="N24" s="8">
        <v>0</v>
      </c>
      <c r="O24" s="230">
        <v>0</v>
      </c>
      <c r="P24" s="171">
        <v>0</v>
      </c>
    </row>
    <row r="25" spans="1:16" ht="15" customHeight="1" thickTop="1">
      <c r="A25" s="265"/>
      <c r="B25" s="265"/>
      <c r="C25" s="265"/>
      <c r="D25" s="265"/>
      <c r="E25" s="265"/>
      <c r="F25" s="265"/>
      <c r="G25" s="265"/>
      <c r="H25" s="265"/>
      <c r="I25" s="265"/>
      <c r="J25" s="265"/>
      <c r="K25" s="265"/>
      <c r="L25" s="265"/>
      <c r="M25" s="265"/>
      <c r="N25" s="265"/>
      <c r="O25" s="265"/>
      <c r="P25" s="265"/>
    </row>
    <row r="26" spans="1:16" ht="15" customHeight="1">
      <c r="A26" s="1"/>
      <c r="B26" s="1"/>
      <c r="C26" s="1"/>
      <c r="D26" s="1"/>
      <c r="E26" s="1"/>
      <c r="F26" s="1"/>
      <c r="G26" s="1"/>
      <c r="H26" s="1"/>
      <c r="I26" s="1"/>
      <c r="J26" s="1"/>
      <c r="K26" s="1"/>
      <c r="L26" s="1"/>
      <c r="M26" s="1"/>
      <c r="N26" s="1"/>
      <c r="O26" s="1"/>
      <c r="P26" s="1"/>
    </row>
    <row r="27" spans="1:16" ht="15" customHeight="1">
      <c r="A27" s="1"/>
      <c r="B27" s="1"/>
      <c r="C27" s="1"/>
      <c r="D27" s="1"/>
      <c r="E27" s="1"/>
      <c r="F27" s="1"/>
      <c r="G27" s="1"/>
      <c r="H27" s="1"/>
      <c r="I27" s="1"/>
      <c r="J27" s="1"/>
      <c r="K27" s="1"/>
      <c r="L27" s="1"/>
      <c r="M27" s="1"/>
      <c r="N27" s="1"/>
      <c r="O27" s="1"/>
      <c r="P27" s="1"/>
    </row>
    <row r="28" spans="1:16" ht="15" customHeight="1">
      <c r="A28" s="1"/>
      <c r="B28" s="1"/>
      <c r="C28" s="1"/>
      <c r="D28" s="1"/>
      <c r="E28" s="1"/>
      <c r="F28" s="1"/>
      <c r="G28" s="1"/>
      <c r="H28" s="1"/>
      <c r="I28" s="1"/>
      <c r="J28" s="1"/>
      <c r="K28" s="1"/>
      <c r="L28" s="1"/>
      <c r="M28" s="1"/>
      <c r="N28" s="1"/>
      <c r="O28" s="1"/>
      <c r="P28" s="1"/>
    </row>
    <row r="29" spans="1:16" ht="15" customHeight="1">
      <c r="A29" s="257">
        <v>25</v>
      </c>
      <c r="B29" s="257"/>
      <c r="C29" s="257"/>
      <c r="D29" s="257"/>
      <c r="E29" s="257"/>
      <c r="F29" s="257"/>
      <c r="G29" s="257"/>
      <c r="H29" s="257"/>
      <c r="I29" s="257">
        <v>27</v>
      </c>
      <c r="J29" s="257"/>
      <c r="K29" s="257"/>
      <c r="L29" s="257"/>
      <c r="M29" s="257"/>
      <c r="N29" s="257"/>
      <c r="O29" s="257"/>
      <c r="P29" s="257"/>
    </row>
    <row r="30" spans="1:16" ht="22.5" customHeight="1">
      <c r="A30" s="265" t="s">
        <v>19</v>
      </c>
      <c r="B30" s="265"/>
      <c r="C30" s="265"/>
      <c r="D30" s="265"/>
      <c r="E30" s="265"/>
      <c r="F30" s="265"/>
      <c r="G30" s="265"/>
      <c r="H30" s="265"/>
      <c r="I30" s="265" t="s">
        <v>21</v>
      </c>
      <c r="J30" s="265"/>
      <c r="K30" s="265"/>
      <c r="L30" s="265"/>
      <c r="M30" s="265"/>
      <c r="N30" s="265"/>
      <c r="O30" s="265"/>
      <c r="P30" s="265"/>
    </row>
    <row r="31" spans="1:16" ht="32.25" customHeight="1" thickBot="1">
      <c r="A31" s="266" t="s">
        <v>143</v>
      </c>
      <c r="B31" s="266"/>
      <c r="C31" s="266"/>
      <c r="D31" s="266"/>
      <c r="E31" s="266"/>
      <c r="F31" s="266"/>
      <c r="G31" s="266"/>
      <c r="H31" s="266"/>
      <c r="I31" s="266" t="s">
        <v>3</v>
      </c>
      <c r="J31" s="266"/>
      <c r="K31" s="266"/>
      <c r="L31" s="266"/>
      <c r="M31" s="266"/>
      <c r="N31" s="266"/>
      <c r="O31" s="266"/>
      <c r="P31" s="266"/>
    </row>
    <row r="32" spans="1:16" ht="18.75" customHeight="1" thickTop="1">
      <c r="A32" s="280" t="s">
        <v>132</v>
      </c>
      <c r="B32" s="274" t="s">
        <v>133</v>
      </c>
      <c r="C32" s="276" t="s">
        <v>152</v>
      </c>
      <c r="D32" s="276"/>
      <c r="E32" s="276"/>
      <c r="F32" s="271" t="s">
        <v>129</v>
      </c>
      <c r="G32" s="271"/>
      <c r="H32" s="271"/>
      <c r="I32" s="280" t="s">
        <v>132</v>
      </c>
      <c r="J32" s="274" t="s">
        <v>133</v>
      </c>
      <c r="K32" s="276" t="s">
        <v>152</v>
      </c>
      <c r="L32" s="276"/>
      <c r="M32" s="276"/>
      <c r="N32" s="271" t="s">
        <v>129</v>
      </c>
      <c r="O32" s="271"/>
      <c r="P32" s="271"/>
    </row>
    <row r="33" spans="1:16" ht="21" customHeight="1" thickBot="1">
      <c r="A33" s="281"/>
      <c r="B33" s="275"/>
      <c r="C33" s="8" t="s">
        <v>130</v>
      </c>
      <c r="D33" s="8" t="s">
        <v>131</v>
      </c>
      <c r="E33" s="8" t="s">
        <v>97</v>
      </c>
      <c r="F33" s="8" t="s">
        <v>130</v>
      </c>
      <c r="G33" s="8" t="s">
        <v>131</v>
      </c>
      <c r="H33" s="8" t="s">
        <v>97</v>
      </c>
      <c r="I33" s="281"/>
      <c r="J33" s="275"/>
      <c r="K33" s="8" t="s">
        <v>97</v>
      </c>
      <c r="L33" s="8" t="s">
        <v>4</v>
      </c>
      <c r="M33" s="8" t="s">
        <v>5</v>
      </c>
      <c r="N33" s="8" t="s">
        <v>97</v>
      </c>
      <c r="O33" s="8" t="s">
        <v>4</v>
      </c>
      <c r="P33" s="8" t="s">
        <v>5</v>
      </c>
    </row>
    <row r="34" spans="1:16" ht="15.75" customHeight="1" thickTop="1">
      <c r="A34" s="268" t="s">
        <v>108</v>
      </c>
      <c r="B34" s="23" t="s">
        <v>138</v>
      </c>
      <c r="C34" s="37">
        <v>18961</v>
      </c>
      <c r="D34" s="37">
        <v>22947</v>
      </c>
      <c r="E34" s="37">
        <f t="shared" si="0"/>
        <v>41908</v>
      </c>
      <c r="F34" s="37">
        <v>158948</v>
      </c>
      <c r="G34" s="37">
        <v>180454</v>
      </c>
      <c r="H34" s="37">
        <v>339402</v>
      </c>
      <c r="I34" s="268" t="s">
        <v>108</v>
      </c>
      <c r="J34" s="23" t="s">
        <v>138</v>
      </c>
      <c r="K34" s="37">
        <v>41908</v>
      </c>
      <c r="L34" s="228">
        <f t="shared" si="1"/>
        <v>45.244344755178005</v>
      </c>
      <c r="M34" s="178">
        <f t="shared" si="2"/>
        <v>54.75565524482199</v>
      </c>
      <c r="N34" s="23">
        <v>339402</v>
      </c>
      <c r="O34" s="228">
        <f t="shared" si="3"/>
        <v>46.831780602353554</v>
      </c>
      <c r="P34" s="178">
        <f t="shared" si="4"/>
        <v>53.168219397646446</v>
      </c>
    </row>
    <row r="35" spans="1:16" ht="15.75" customHeight="1">
      <c r="A35" s="268"/>
      <c r="B35" s="22" t="s">
        <v>139</v>
      </c>
      <c r="C35" s="37">
        <v>1466</v>
      </c>
      <c r="D35" s="37">
        <v>3395</v>
      </c>
      <c r="E35" s="37">
        <f t="shared" si="0"/>
        <v>4861</v>
      </c>
      <c r="F35" s="37">
        <v>0</v>
      </c>
      <c r="G35" s="37">
        <v>0</v>
      </c>
      <c r="H35" s="37">
        <v>0</v>
      </c>
      <c r="I35" s="268"/>
      <c r="J35" s="22" t="s">
        <v>139</v>
      </c>
      <c r="K35" s="37">
        <v>4861</v>
      </c>
      <c r="L35" s="225">
        <f t="shared" si="1"/>
        <v>30.158403620654184</v>
      </c>
      <c r="M35" s="178">
        <f t="shared" si="2"/>
        <v>69.84159637934582</v>
      </c>
      <c r="N35" s="22">
        <v>0</v>
      </c>
      <c r="O35" s="225">
        <v>0</v>
      </c>
      <c r="P35" s="178">
        <v>0</v>
      </c>
    </row>
    <row r="36" spans="1:16" ht="15.75" customHeight="1">
      <c r="A36" s="269" t="s">
        <v>109</v>
      </c>
      <c r="B36" s="43" t="s">
        <v>138</v>
      </c>
      <c r="C36" s="35">
        <v>14091</v>
      </c>
      <c r="D36" s="35">
        <v>26596</v>
      </c>
      <c r="E36" s="35">
        <f t="shared" si="0"/>
        <v>40687</v>
      </c>
      <c r="F36" s="35">
        <v>206108</v>
      </c>
      <c r="G36" s="35">
        <v>221609</v>
      </c>
      <c r="H36" s="35">
        <v>427717</v>
      </c>
      <c r="I36" s="269" t="s">
        <v>109</v>
      </c>
      <c r="J36" s="43" t="s">
        <v>138</v>
      </c>
      <c r="K36" s="35">
        <v>40687</v>
      </c>
      <c r="L36" s="229">
        <f t="shared" si="1"/>
        <v>34.63268365817092</v>
      </c>
      <c r="M36" s="152">
        <f t="shared" si="2"/>
        <v>65.36731634182908</v>
      </c>
      <c r="N36" s="43">
        <v>427717</v>
      </c>
      <c r="O36" s="229">
        <f t="shared" si="3"/>
        <v>48.187937351098974</v>
      </c>
      <c r="P36" s="152">
        <f t="shared" si="4"/>
        <v>51.812062648901026</v>
      </c>
    </row>
    <row r="37" spans="1:16" ht="15.75" customHeight="1">
      <c r="A37" s="269"/>
      <c r="B37" s="42" t="s">
        <v>139</v>
      </c>
      <c r="C37" s="36">
        <v>52</v>
      </c>
      <c r="D37" s="36">
        <v>173</v>
      </c>
      <c r="E37" s="36">
        <f t="shared" si="0"/>
        <v>225</v>
      </c>
      <c r="F37" s="36">
        <v>0</v>
      </c>
      <c r="G37" s="36">
        <v>0</v>
      </c>
      <c r="H37" s="36">
        <v>0</v>
      </c>
      <c r="I37" s="269"/>
      <c r="J37" s="42" t="s">
        <v>139</v>
      </c>
      <c r="K37" s="36">
        <v>225</v>
      </c>
      <c r="L37" s="227">
        <f t="shared" si="1"/>
        <v>23.11111111111111</v>
      </c>
      <c r="M37" s="153">
        <f t="shared" si="2"/>
        <v>76.88888888888889</v>
      </c>
      <c r="N37" s="42">
        <v>0</v>
      </c>
      <c r="O37" s="227">
        <v>0</v>
      </c>
      <c r="P37" s="153">
        <v>0</v>
      </c>
    </row>
    <row r="38" spans="1:16" ht="15.75" customHeight="1">
      <c r="A38" s="268" t="s">
        <v>110</v>
      </c>
      <c r="B38" s="23" t="s">
        <v>138</v>
      </c>
      <c r="C38" s="37">
        <v>20118</v>
      </c>
      <c r="D38" s="37">
        <v>30228</v>
      </c>
      <c r="E38" s="37">
        <f t="shared" si="0"/>
        <v>50346</v>
      </c>
      <c r="F38" s="37">
        <v>268074</v>
      </c>
      <c r="G38" s="37">
        <v>281130</v>
      </c>
      <c r="H38" s="37">
        <v>549204</v>
      </c>
      <c r="I38" s="268" t="s">
        <v>110</v>
      </c>
      <c r="J38" s="23" t="s">
        <v>138</v>
      </c>
      <c r="K38" s="37">
        <v>50346</v>
      </c>
      <c r="L38" s="228">
        <f t="shared" si="1"/>
        <v>39.95948039566202</v>
      </c>
      <c r="M38" s="178">
        <f t="shared" si="2"/>
        <v>60.04051960433798</v>
      </c>
      <c r="N38" s="23">
        <v>549204</v>
      </c>
      <c r="O38" s="228">
        <f t="shared" si="3"/>
        <v>48.81137063823279</v>
      </c>
      <c r="P38" s="178">
        <f t="shared" si="4"/>
        <v>51.18862936176721</v>
      </c>
    </row>
    <row r="39" spans="1:16" ht="15.75" customHeight="1">
      <c r="A39" s="268"/>
      <c r="B39" s="22" t="s">
        <v>139</v>
      </c>
      <c r="C39" s="37">
        <v>133</v>
      </c>
      <c r="D39" s="37">
        <v>835</v>
      </c>
      <c r="E39" s="37">
        <f t="shared" si="0"/>
        <v>968</v>
      </c>
      <c r="F39" s="37">
        <v>0</v>
      </c>
      <c r="G39" s="37">
        <v>0</v>
      </c>
      <c r="H39" s="37">
        <v>0</v>
      </c>
      <c r="I39" s="268"/>
      <c r="J39" s="22" t="s">
        <v>139</v>
      </c>
      <c r="K39" s="37">
        <v>968</v>
      </c>
      <c r="L39" s="225">
        <f t="shared" si="1"/>
        <v>13.739669421487601</v>
      </c>
      <c r="M39" s="178">
        <f t="shared" si="2"/>
        <v>86.2603305785124</v>
      </c>
      <c r="N39" s="22">
        <v>0</v>
      </c>
      <c r="O39" s="225">
        <v>0</v>
      </c>
      <c r="P39" s="178">
        <v>0</v>
      </c>
    </row>
    <row r="40" spans="1:16" ht="15.75" customHeight="1">
      <c r="A40" s="269" t="s">
        <v>111</v>
      </c>
      <c r="B40" s="43" t="s">
        <v>138</v>
      </c>
      <c r="C40" s="35">
        <v>15163</v>
      </c>
      <c r="D40" s="35">
        <v>20708</v>
      </c>
      <c r="E40" s="35">
        <f t="shared" si="0"/>
        <v>35871</v>
      </c>
      <c r="F40" s="35">
        <v>143664</v>
      </c>
      <c r="G40" s="35">
        <v>171820</v>
      </c>
      <c r="H40" s="35">
        <v>315484</v>
      </c>
      <c r="I40" s="269" t="s">
        <v>111</v>
      </c>
      <c r="J40" s="43" t="s">
        <v>138</v>
      </c>
      <c r="K40" s="35">
        <v>35871</v>
      </c>
      <c r="L40" s="229">
        <f t="shared" si="1"/>
        <v>42.2709152239971</v>
      </c>
      <c r="M40" s="152">
        <f t="shared" si="2"/>
        <v>57.72908477600291</v>
      </c>
      <c r="N40" s="43">
        <v>315484</v>
      </c>
      <c r="O40" s="229">
        <f t="shared" si="3"/>
        <v>45.537650086850675</v>
      </c>
      <c r="P40" s="152">
        <f t="shared" si="4"/>
        <v>54.462349913149325</v>
      </c>
    </row>
    <row r="41" spans="1:16" ht="15.75" customHeight="1">
      <c r="A41" s="269"/>
      <c r="B41" s="42" t="s">
        <v>139</v>
      </c>
      <c r="C41" s="36">
        <v>0</v>
      </c>
      <c r="D41" s="36">
        <v>0</v>
      </c>
      <c r="E41" s="36">
        <f t="shared" si="0"/>
        <v>0</v>
      </c>
      <c r="F41" s="36">
        <v>0</v>
      </c>
      <c r="G41" s="36">
        <v>0</v>
      </c>
      <c r="H41" s="36">
        <v>0</v>
      </c>
      <c r="I41" s="269"/>
      <c r="J41" s="42" t="s">
        <v>139</v>
      </c>
      <c r="K41" s="36">
        <v>0</v>
      </c>
      <c r="L41" s="227">
        <v>0</v>
      </c>
      <c r="M41" s="153">
        <v>0</v>
      </c>
      <c r="N41" s="42">
        <v>0</v>
      </c>
      <c r="O41" s="227">
        <v>0</v>
      </c>
      <c r="P41" s="153">
        <v>0</v>
      </c>
    </row>
    <row r="42" spans="1:16" ht="15.75" customHeight="1">
      <c r="A42" s="268" t="s">
        <v>112</v>
      </c>
      <c r="B42" s="23" t="s">
        <v>138</v>
      </c>
      <c r="C42" s="37">
        <v>32682</v>
      </c>
      <c r="D42" s="37">
        <v>56499</v>
      </c>
      <c r="E42" s="37">
        <f t="shared" si="0"/>
        <v>89181</v>
      </c>
      <c r="F42" s="37">
        <v>479020</v>
      </c>
      <c r="G42" s="37">
        <v>523263</v>
      </c>
      <c r="H42" s="37">
        <v>1002283</v>
      </c>
      <c r="I42" s="268" t="s">
        <v>112</v>
      </c>
      <c r="J42" s="23" t="s">
        <v>138</v>
      </c>
      <c r="K42" s="37">
        <v>89181</v>
      </c>
      <c r="L42" s="228">
        <f t="shared" si="1"/>
        <v>36.64681938978033</v>
      </c>
      <c r="M42" s="178">
        <f t="shared" si="2"/>
        <v>63.35318061021966</v>
      </c>
      <c r="N42" s="23">
        <v>1002283</v>
      </c>
      <c r="O42" s="228">
        <f t="shared" si="3"/>
        <v>47.792888834790176</v>
      </c>
      <c r="P42" s="178">
        <f t="shared" si="4"/>
        <v>52.20711116520983</v>
      </c>
    </row>
    <row r="43" spans="1:16" ht="15.75" customHeight="1" thickBot="1">
      <c r="A43" s="270"/>
      <c r="B43" s="22" t="s">
        <v>139</v>
      </c>
      <c r="C43" s="37">
        <v>2299</v>
      </c>
      <c r="D43" s="37">
        <v>4614</v>
      </c>
      <c r="E43" s="37">
        <f t="shared" si="0"/>
        <v>6913</v>
      </c>
      <c r="F43" s="37">
        <v>6657</v>
      </c>
      <c r="G43" s="37">
        <v>24375</v>
      </c>
      <c r="H43" s="37">
        <v>31032</v>
      </c>
      <c r="I43" s="270"/>
      <c r="J43" s="22" t="s">
        <v>139</v>
      </c>
      <c r="K43" s="37">
        <v>6913</v>
      </c>
      <c r="L43" s="225">
        <f t="shared" si="1"/>
        <v>33.25618400115724</v>
      </c>
      <c r="M43" s="178">
        <f t="shared" si="2"/>
        <v>66.74381599884276</v>
      </c>
      <c r="N43" s="22">
        <v>31032</v>
      </c>
      <c r="O43" s="225">
        <f t="shared" si="3"/>
        <v>21.452049497293117</v>
      </c>
      <c r="P43" s="178">
        <f t="shared" si="4"/>
        <v>78.54795050270688</v>
      </c>
    </row>
    <row r="44" spans="1:16" ht="15.75" customHeight="1" thickBot="1" thickTop="1">
      <c r="A44" s="2" t="s">
        <v>148</v>
      </c>
      <c r="B44" s="2"/>
      <c r="C44" s="18"/>
      <c r="D44" s="18"/>
      <c r="E44" s="18"/>
      <c r="F44" s="18"/>
      <c r="G44" s="18"/>
      <c r="H44" s="18"/>
      <c r="I44" s="2" t="s">
        <v>148</v>
      </c>
      <c r="J44" s="2"/>
      <c r="K44" s="18"/>
      <c r="L44" s="114"/>
      <c r="M44" s="113"/>
      <c r="N44" s="2"/>
      <c r="O44" s="114"/>
      <c r="P44" s="113"/>
    </row>
    <row r="45" spans="1:16" ht="15.75" customHeight="1" thickTop="1">
      <c r="A45" s="268" t="s">
        <v>149</v>
      </c>
      <c r="B45" s="40" t="s">
        <v>138</v>
      </c>
      <c r="C45" s="37">
        <v>43527</v>
      </c>
      <c r="D45" s="37">
        <v>64044</v>
      </c>
      <c r="E45" s="37">
        <v>107571</v>
      </c>
      <c r="F45" s="37">
        <v>145836</v>
      </c>
      <c r="G45" s="37">
        <v>167671</v>
      </c>
      <c r="H45" s="37">
        <v>313507</v>
      </c>
      <c r="I45" s="268" t="s">
        <v>149</v>
      </c>
      <c r="J45" s="40" t="s">
        <v>138</v>
      </c>
      <c r="K45" s="37">
        <v>107571</v>
      </c>
      <c r="L45" s="231">
        <f t="shared" si="1"/>
        <v>40.46350782274033</v>
      </c>
      <c r="M45" s="178">
        <f t="shared" si="2"/>
        <v>59.53649217725967</v>
      </c>
      <c r="N45" s="40">
        <v>313507</v>
      </c>
      <c r="O45" s="231">
        <f t="shared" si="3"/>
        <v>46.517621616104265</v>
      </c>
      <c r="P45" s="178">
        <f t="shared" si="4"/>
        <v>53.482378383895735</v>
      </c>
    </row>
    <row r="46" spans="1:16" ht="15.75" customHeight="1">
      <c r="A46" s="270"/>
      <c r="B46" s="22" t="s">
        <v>139</v>
      </c>
      <c r="C46" s="37">
        <v>1802</v>
      </c>
      <c r="D46" s="37">
        <v>3647</v>
      </c>
      <c r="E46" s="37">
        <v>5449</v>
      </c>
      <c r="F46" s="37">
        <v>3108</v>
      </c>
      <c r="G46" s="37">
        <v>2816</v>
      </c>
      <c r="H46" s="37">
        <v>5924</v>
      </c>
      <c r="I46" s="270"/>
      <c r="J46" s="22" t="s">
        <v>139</v>
      </c>
      <c r="K46" s="37">
        <v>5449</v>
      </c>
      <c r="L46" s="225">
        <f t="shared" si="1"/>
        <v>33.0702881262617</v>
      </c>
      <c r="M46" s="178">
        <f t="shared" si="2"/>
        <v>66.9297118737383</v>
      </c>
      <c r="N46" s="22">
        <v>5924</v>
      </c>
      <c r="O46" s="225">
        <f t="shared" si="3"/>
        <v>52.46455097906819</v>
      </c>
      <c r="P46" s="178">
        <f t="shared" si="4"/>
        <v>47.5354490209318</v>
      </c>
    </row>
    <row r="47" spans="1:16" ht="15.75" customHeight="1">
      <c r="A47" s="269" t="s">
        <v>150</v>
      </c>
      <c r="B47" s="41" t="s">
        <v>138</v>
      </c>
      <c r="C47" s="35">
        <v>22410</v>
      </c>
      <c r="D47" s="35">
        <v>44003</v>
      </c>
      <c r="E47" s="35">
        <v>66413</v>
      </c>
      <c r="F47" s="35">
        <v>213709</v>
      </c>
      <c r="G47" s="35">
        <v>297104</v>
      </c>
      <c r="H47" s="35">
        <v>510813</v>
      </c>
      <c r="I47" s="269" t="s">
        <v>150</v>
      </c>
      <c r="J47" s="41" t="s">
        <v>138</v>
      </c>
      <c r="K47" s="35">
        <v>66413</v>
      </c>
      <c r="L47" s="226">
        <f t="shared" si="1"/>
        <v>33.74339361269631</v>
      </c>
      <c r="M47" s="152">
        <f t="shared" si="2"/>
        <v>66.25660638730369</v>
      </c>
      <c r="N47" s="41">
        <v>510813</v>
      </c>
      <c r="O47" s="226">
        <f t="shared" si="3"/>
        <v>41.83703233864448</v>
      </c>
      <c r="P47" s="152">
        <f t="shared" si="4"/>
        <v>58.16296766135552</v>
      </c>
    </row>
    <row r="48" spans="1:16" ht="15.75" customHeight="1">
      <c r="A48" s="269"/>
      <c r="B48" s="42" t="s">
        <v>139</v>
      </c>
      <c r="C48" s="36">
        <v>4262</v>
      </c>
      <c r="D48" s="36">
        <v>4426</v>
      </c>
      <c r="E48" s="36">
        <v>8688</v>
      </c>
      <c r="F48" s="36">
        <v>8125</v>
      </c>
      <c r="G48" s="36">
        <v>1061</v>
      </c>
      <c r="H48" s="36">
        <v>9186</v>
      </c>
      <c r="I48" s="269"/>
      <c r="J48" s="42" t="s">
        <v>139</v>
      </c>
      <c r="K48" s="36">
        <v>8688</v>
      </c>
      <c r="L48" s="227">
        <f t="shared" si="1"/>
        <v>49.05616942909761</v>
      </c>
      <c r="M48" s="153">
        <f t="shared" si="2"/>
        <v>50.94383057090239</v>
      </c>
      <c r="N48" s="42">
        <v>9186</v>
      </c>
      <c r="O48" s="227">
        <f t="shared" si="3"/>
        <v>88.44981493577183</v>
      </c>
      <c r="P48" s="153">
        <f t="shared" si="4"/>
        <v>11.550185064228174</v>
      </c>
    </row>
    <row r="49" spans="1:16" ht="15.75" customHeight="1">
      <c r="A49" s="277" t="s">
        <v>151</v>
      </c>
      <c r="B49" s="23" t="s">
        <v>138</v>
      </c>
      <c r="C49" s="55">
        <v>27034</v>
      </c>
      <c r="D49" s="55">
        <v>30190</v>
      </c>
      <c r="E49" s="55">
        <v>57224</v>
      </c>
      <c r="F49" s="55">
        <v>155075</v>
      </c>
      <c r="G49" s="55">
        <v>200676</v>
      </c>
      <c r="H49" s="55">
        <v>355751</v>
      </c>
      <c r="I49" s="277" t="s">
        <v>151</v>
      </c>
      <c r="J49" s="23" t="s">
        <v>138</v>
      </c>
      <c r="K49" s="55">
        <v>57224</v>
      </c>
      <c r="L49" s="228">
        <f t="shared" si="1"/>
        <v>47.24241576960716</v>
      </c>
      <c r="M49" s="104">
        <f t="shared" si="2"/>
        <v>52.75758423039284</v>
      </c>
      <c r="N49" s="23">
        <v>355751</v>
      </c>
      <c r="O49" s="228">
        <f t="shared" si="3"/>
        <v>43.59088238683799</v>
      </c>
      <c r="P49" s="104">
        <f t="shared" si="4"/>
        <v>56.40911761316202</v>
      </c>
    </row>
    <row r="50" spans="1:16" ht="15.75" customHeight="1" thickBot="1">
      <c r="A50" s="277"/>
      <c r="B50" s="44" t="s">
        <v>139</v>
      </c>
      <c r="C50" s="72">
        <v>1376</v>
      </c>
      <c r="D50" s="72">
        <v>1914</v>
      </c>
      <c r="E50" s="72">
        <v>3290</v>
      </c>
      <c r="F50" s="72">
        <v>2193</v>
      </c>
      <c r="G50" s="72">
        <v>3365</v>
      </c>
      <c r="H50" s="72">
        <v>5558</v>
      </c>
      <c r="I50" s="277"/>
      <c r="J50" s="44" t="s">
        <v>139</v>
      </c>
      <c r="K50" s="72">
        <v>3290</v>
      </c>
      <c r="L50" s="224">
        <f t="shared" si="1"/>
        <v>41.82370820668693</v>
      </c>
      <c r="M50" s="105">
        <f t="shared" si="2"/>
        <v>58.17629179331307</v>
      </c>
      <c r="N50" s="44">
        <v>5558</v>
      </c>
      <c r="O50" s="224">
        <f t="shared" si="3"/>
        <v>39.45663907880533</v>
      </c>
      <c r="P50" s="105">
        <f t="shared" si="4"/>
        <v>60.543360921194676</v>
      </c>
    </row>
    <row r="51" spans="1:16" ht="15.75" customHeight="1" thickTop="1">
      <c r="A51" s="278" t="s">
        <v>97</v>
      </c>
      <c r="B51" s="45" t="s">
        <v>138</v>
      </c>
      <c r="C51" s="38">
        <f aca="true" t="shared" si="5" ref="C51:H52">C5+C7+C9+C11+C13+C15+C17+C19+C21+C23+C34+C36+C38+C40+C42+C45+C47+C49</f>
        <v>483847</v>
      </c>
      <c r="D51" s="38">
        <f t="shared" si="5"/>
        <v>707034</v>
      </c>
      <c r="E51" s="38">
        <f t="shared" si="5"/>
        <v>1190881</v>
      </c>
      <c r="F51" s="38">
        <f t="shared" si="5"/>
        <v>4718496</v>
      </c>
      <c r="G51" s="38">
        <f t="shared" si="5"/>
        <v>5253642</v>
      </c>
      <c r="H51" s="38">
        <f t="shared" si="5"/>
        <v>9972138</v>
      </c>
      <c r="I51" s="278" t="s">
        <v>97</v>
      </c>
      <c r="J51" s="45" t="s">
        <v>138</v>
      </c>
      <c r="K51" s="38">
        <v>1190881</v>
      </c>
      <c r="L51" s="232">
        <f t="shared" si="1"/>
        <v>40.62933240181009</v>
      </c>
      <c r="M51" s="161">
        <f t="shared" si="2"/>
        <v>59.37066759818991</v>
      </c>
      <c r="N51" s="45">
        <v>9972138</v>
      </c>
      <c r="O51" s="232">
        <f t="shared" si="3"/>
        <v>47.31679405158653</v>
      </c>
      <c r="P51" s="161">
        <f t="shared" si="4"/>
        <v>52.68320594841347</v>
      </c>
    </row>
    <row r="52" spans="1:16" ht="15.75" customHeight="1" thickBot="1">
      <c r="A52" s="279"/>
      <c r="B52" s="8" t="s">
        <v>139</v>
      </c>
      <c r="C52" s="39">
        <f t="shared" si="5"/>
        <v>28621</v>
      </c>
      <c r="D52" s="39">
        <f t="shared" si="5"/>
        <v>62727</v>
      </c>
      <c r="E52" s="39">
        <f t="shared" si="5"/>
        <v>91348</v>
      </c>
      <c r="F52" s="39">
        <f t="shared" si="5"/>
        <v>41300</v>
      </c>
      <c r="G52" s="39">
        <f t="shared" si="5"/>
        <v>93654</v>
      </c>
      <c r="H52" s="39">
        <f t="shared" si="5"/>
        <v>134954</v>
      </c>
      <c r="I52" s="279"/>
      <c r="J52" s="8" t="s">
        <v>139</v>
      </c>
      <c r="K52" s="39">
        <v>91348</v>
      </c>
      <c r="L52" s="230">
        <f t="shared" si="1"/>
        <v>31.33182992512151</v>
      </c>
      <c r="M52" s="171">
        <f t="shared" si="2"/>
        <v>68.66817007487849</v>
      </c>
      <c r="N52" s="8">
        <v>134954</v>
      </c>
      <c r="O52" s="230">
        <f t="shared" si="3"/>
        <v>30.603020288394568</v>
      </c>
      <c r="P52" s="171">
        <f t="shared" si="4"/>
        <v>69.39697971160544</v>
      </c>
    </row>
    <row r="53" ht="13.5" thickTop="1"/>
    <row r="58" spans="1:16" ht="12.75">
      <c r="A58" s="257">
        <v>26</v>
      </c>
      <c r="B58" s="257"/>
      <c r="C58" s="257"/>
      <c r="D58" s="257"/>
      <c r="E58" s="257"/>
      <c r="F58" s="257"/>
      <c r="G58" s="257"/>
      <c r="H58" s="257"/>
      <c r="I58" s="257">
        <v>28</v>
      </c>
      <c r="J58" s="257"/>
      <c r="K58" s="257"/>
      <c r="L58" s="257"/>
      <c r="M58" s="257"/>
      <c r="N58" s="257"/>
      <c r="O58" s="257"/>
      <c r="P58" s="257"/>
    </row>
    <row r="59" spans="12:13" ht="12.75">
      <c r="L59" t="s">
        <v>288</v>
      </c>
      <c r="M59" t="s">
        <v>289</v>
      </c>
    </row>
    <row r="60" spans="12:13" ht="12.75">
      <c r="L60">
        <f>K51+N51</f>
        <v>11163019</v>
      </c>
      <c r="M60">
        <f>K52+N52</f>
        <v>226302</v>
      </c>
    </row>
    <row r="61" spans="10:14" ht="12.75">
      <c r="J61" s="282" t="s">
        <v>251</v>
      </c>
      <c r="K61" s="282"/>
      <c r="L61" s="244">
        <f>K51/L60*100</f>
        <v>10.668090773651823</v>
      </c>
      <c r="M61" s="96">
        <f>N51/L60*100</f>
        <v>89.33190922634817</v>
      </c>
      <c r="N61" s="96">
        <f>SUM(L61:M61)</f>
        <v>100</v>
      </c>
    </row>
    <row r="62" spans="10:13" ht="12.75">
      <c r="J62" s="282" t="s">
        <v>252</v>
      </c>
      <c r="K62" s="282"/>
      <c r="L62" s="244">
        <f>K52/M60*100</f>
        <v>40.36552924852631</v>
      </c>
      <c r="M62" s="96">
        <f>N52/M60*100</f>
        <v>59.63447075147369</v>
      </c>
    </row>
  </sheetData>
  <sheetProtection/>
  <mergeCells count="70">
    <mergeCell ref="J61:K61"/>
    <mergeCell ref="J62:K62"/>
    <mergeCell ref="A51:A52"/>
    <mergeCell ref="A5:A6"/>
    <mergeCell ref="A7:A8"/>
    <mergeCell ref="A9:A10"/>
    <mergeCell ref="A11:A12"/>
    <mergeCell ref="A38:A39"/>
    <mergeCell ref="A40:A41"/>
    <mergeCell ref="A42:A43"/>
    <mergeCell ref="A34:A35"/>
    <mergeCell ref="A36:A37"/>
    <mergeCell ref="A1:H1"/>
    <mergeCell ref="A2:H2"/>
    <mergeCell ref="C3:E3"/>
    <mergeCell ref="F3:H3"/>
    <mergeCell ref="A3:A4"/>
    <mergeCell ref="B3:B4"/>
    <mergeCell ref="A30:H30"/>
    <mergeCell ref="A32:A33"/>
    <mergeCell ref="A45:A46"/>
    <mergeCell ref="A47:A48"/>
    <mergeCell ref="A49:A50"/>
    <mergeCell ref="A13:A14"/>
    <mergeCell ref="A15:A16"/>
    <mergeCell ref="A21:A22"/>
    <mergeCell ref="A23:A24"/>
    <mergeCell ref="A17:A18"/>
    <mergeCell ref="A19:A20"/>
    <mergeCell ref="A25:H25"/>
    <mergeCell ref="I1:P1"/>
    <mergeCell ref="I2:P2"/>
    <mergeCell ref="I3:I4"/>
    <mergeCell ref="J3:J4"/>
    <mergeCell ref="K3:M3"/>
    <mergeCell ref="N3:P3"/>
    <mergeCell ref="I5:I6"/>
    <mergeCell ref="I7:I8"/>
    <mergeCell ref="I9:I10"/>
    <mergeCell ref="I11:I12"/>
    <mergeCell ref="I13:I14"/>
    <mergeCell ref="I15:I16"/>
    <mergeCell ref="I17:I18"/>
    <mergeCell ref="I19:I20"/>
    <mergeCell ref="I21:I22"/>
    <mergeCell ref="I23:I24"/>
    <mergeCell ref="I34:I35"/>
    <mergeCell ref="I36:I37"/>
    <mergeCell ref="I25:P25"/>
    <mergeCell ref="I32:I33"/>
    <mergeCell ref="J32:J33"/>
    <mergeCell ref="K32:M32"/>
    <mergeCell ref="N32:P32"/>
    <mergeCell ref="I30:P30"/>
    <mergeCell ref="I49:I50"/>
    <mergeCell ref="I51:I52"/>
    <mergeCell ref="I38:I39"/>
    <mergeCell ref="I40:I41"/>
    <mergeCell ref="I42:I43"/>
    <mergeCell ref="I45:I46"/>
    <mergeCell ref="I29:P29"/>
    <mergeCell ref="I58:P58"/>
    <mergeCell ref="A29:H29"/>
    <mergeCell ref="A58:H58"/>
    <mergeCell ref="I31:P31"/>
    <mergeCell ref="B32:B33"/>
    <mergeCell ref="C32:E32"/>
    <mergeCell ref="F32:H32"/>
    <mergeCell ref="A31:H31"/>
    <mergeCell ref="I47:I48"/>
  </mergeCells>
  <printOptions horizontalCentered="1"/>
  <pageMargins left="0.354330708661417" right="0.354330708661417" top="1" bottom="0.75"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62"/>
  <sheetViews>
    <sheetView rightToLeft="1" view="pageBreakPreview" zoomScaleSheetLayoutView="100" zoomScalePageLayoutView="0" workbookViewId="0" topLeftCell="A1">
      <selection activeCell="E58" sqref="E58:E59"/>
    </sheetView>
  </sheetViews>
  <sheetFormatPr defaultColWidth="9.140625" defaultRowHeight="12.75"/>
  <cols>
    <col min="1" max="6" width="19.7109375" style="0" customWidth="1"/>
  </cols>
  <sheetData>
    <row r="1" spans="1:6" ht="20.25" customHeight="1">
      <c r="A1" s="283" t="s">
        <v>22</v>
      </c>
      <c r="B1" s="283"/>
      <c r="C1" s="283"/>
      <c r="D1" s="283"/>
      <c r="E1" s="283"/>
      <c r="F1" s="283"/>
    </row>
    <row r="2" spans="1:6" ht="26.25" customHeight="1" thickBot="1">
      <c r="A2" s="284" t="s">
        <v>182</v>
      </c>
      <c r="B2" s="284"/>
      <c r="C2" s="284"/>
      <c r="D2" s="284"/>
      <c r="E2" s="284"/>
      <c r="F2" s="284"/>
    </row>
    <row r="3" spans="1:6" ht="24" customHeight="1" thickBot="1" thickTop="1">
      <c r="A3" s="2" t="s">
        <v>113</v>
      </c>
      <c r="B3" s="2" t="s">
        <v>145</v>
      </c>
      <c r="C3" s="2" t="s">
        <v>144</v>
      </c>
      <c r="D3" s="2" t="s">
        <v>114</v>
      </c>
      <c r="E3" s="2" t="s">
        <v>115</v>
      </c>
      <c r="F3" s="2" t="s">
        <v>268</v>
      </c>
    </row>
    <row r="4" spans="1:6" s="10" customFormat="1" ht="15" customHeight="1" thickTop="1">
      <c r="A4" s="267" t="s">
        <v>98</v>
      </c>
      <c r="B4" s="44" t="s">
        <v>138</v>
      </c>
      <c r="C4" s="46">
        <v>14</v>
      </c>
      <c r="D4" s="46">
        <v>247081</v>
      </c>
      <c r="E4" s="46">
        <v>3006</v>
      </c>
      <c r="F4" s="149">
        <v>45.16</v>
      </c>
    </row>
    <row r="5" spans="1:6" s="10" customFormat="1" ht="15" customHeight="1">
      <c r="A5" s="268"/>
      <c r="B5" s="22" t="s">
        <v>139</v>
      </c>
      <c r="C5" s="32">
        <v>3</v>
      </c>
      <c r="D5" s="32">
        <v>4439</v>
      </c>
      <c r="E5" s="32">
        <v>116</v>
      </c>
      <c r="F5" s="151">
        <v>21.03</v>
      </c>
    </row>
    <row r="6" spans="1:6" s="10" customFormat="1" ht="15" customHeight="1">
      <c r="A6" s="269" t="s">
        <v>99</v>
      </c>
      <c r="B6" s="41" t="s">
        <v>138</v>
      </c>
      <c r="C6" s="47">
        <v>6</v>
      </c>
      <c r="D6" s="47">
        <v>83127</v>
      </c>
      <c r="E6" s="47">
        <v>1180</v>
      </c>
      <c r="F6" s="172">
        <v>38.71</v>
      </c>
    </row>
    <row r="7" spans="1:6" s="10" customFormat="1" ht="15" customHeight="1">
      <c r="A7" s="269"/>
      <c r="B7" s="42" t="s">
        <v>139</v>
      </c>
      <c r="C7" s="48">
        <v>2</v>
      </c>
      <c r="D7" s="48">
        <v>5076</v>
      </c>
      <c r="E7" s="48">
        <v>56</v>
      </c>
      <c r="F7" s="173">
        <v>49.8</v>
      </c>
    </row>
    <row r="8" spans="1:6" s="10" customFormat="1" ht="15" customHeight="1">
      <c r="A8" s="268" t="s">
        <v>100</v>
      </c>
      <c r="B8" s="23" t="s">
        <v>138</v>
      </c>
      <c r="C8" s="34">
        <v>9</v>
      </c>
      <c r="D8" s="34">
        <v>63035</v>
      </c>
      <c r="E8" s="34">
        <v>977</v>
      </c>
      <c r="F8" s="174">
        <v>35.45</v>
      </c>
    </row>
    <row r="9" spans="1:6" s="10" customFormat="1" ht="15" customHeight="1">
      <c r="A9" s="268"/>
      <c r="B9" s="22" t="s">
        <v>139</v>
      </c>
      <c r="C9" s="32">
        <v>3</v>
      </c>
      <c r="D9" s="32">
        <v>1991</v>
      </c>
      <c r="E9" s="32">
        <v>54</v>
      </c>
      <c r="F9" s="151">
        <v>20.26</v>
      </c>
    </row>
    <row r="10" spans="1:6" s="10" customFormat="1" ht="15" customHeight="1">
      <c r="A10" s="269" t="s">
        <v>101</v>
      </c>
      <c r="B10" s="43" t="s">
        <v>138</v>
      </c>
      <c r="C10" s="47">
        <v>12</v>
      </c>
      <c r="D10" s="47">
        <v>130400</v>
      </c>
      <c r="E10" s="47">
        <v>1245</v>
      </c>
      <c r="F10" s="172">
        <f>D10/(E10*182)*100</f>
        <v>57.54887682598526</v>
      </c>
    </row>
    <row r="11" spans="1:6" s="10" customFormat="1" ht="15" customHeight="1">
      <c r="A11" s="269"/>
      <c r="B11" s="42" t="s">
        <v>139</v>
      </c>
      <c r="C11" s="48">
        <v>1</v>
      </c>
      <c r="D11" s="48">
        <v>2000</v>
      </c>
      <c r="E11" s="48">
        <v>24</v>
      </c>
      <c r="F11" s="173">
        <v>45.79</v>
      </c>
    </row>
    <row r="12" spans="1:6" s="10" customFormat="1" ht="15" customHeight="1">
      <c r="A12" s="268" t="s">
        <v>102</v>
      </c>
      <c r="B12" s="23" t="s">
        <v>138</v>
      </c>
      <c r="C12" s="34">
        <v>39</v>
      </c>
      <c r="D12" s="34">
        <v>709068</v>
      </c>
      <c r="E12" s="34">
        <v>9367</v>
      </c>
      <c r="F12" s="174">
        <v>41.59</v>
      </c>
    </row>
    <row r="13" spans="1:6" s="10" customFormat="1" ht="15" customHeight="1">
      <c r="A13" s="268"/>
      <c r="B13" s="22" t="s">
        <v>139</v>
      </c>
      <c r="C13" s="32">
        <v>35</v>
      </c>
      <c r="D13" s="32">
        <v>54505</v>
      </c>
      <c r="E13" s="32">
        <v>1108</v>
      </c>
      <c r="F13" s="151">
        <f>D13/(E13*182)*100</f>
        <v>27.02870234458682</v>
      </c>
    </row>
    <row r="14" spans="1:6" s="10" customFormat="1" ht="15" customHeight="1">
      <c r="A14" s="269" t="s">
        <v>103</v>
      </c>
      <c r="B14" s="43" t="s">
        <v>138</v>
      </c>
      <c r="C14" s="47">
        <v>8</v>
      </c>
      <c r="D14" s="47">
        <v>180472</v>
      </c>
      <c r="E14" s="47">
        <v>1254</v>
      </c>
      <c r="F14" s="172">
        <v>79.08</v>
      </c>
    </row>
    <row r="15" spans="1:6" s="10" customFormat="1" ht="15" customHeight="1">
      <c r="A15" s="269"/>
      <c r="B15" s="42" t="s">
        <v>139</v>
      </c>
      <c r="C15" s="48">
        <v>3</v>
      </c>
      <c r="D15" s="48">
        <v>3843</v>
      </c>
      <c r="E15" s="48">
        <v>60</v>
      </c>
      <c r="F15" s="173">
        <v>35.19</v>
      </c>
    </row>
    <row r="16" spans="1:6" s="10" customFormat="1" ht="15" customHeight="1">
      <c r="A16" s="268" t="s">
        <v>104</v>
      </c>
      <c r="B16" s="23" t="s">
        <v>138</v>
      </c>
      <c r="C16" s="34">
        <v>5</v>
      </c>
      <c r="D16" s="34">
        <v>87768</v>
      </c>
      <c r="E16" s="34">
        <v>876</v>
      </c>
      <c r="F16" s="174">
        <v>55.05</v>
      </c>
    </row>
    <row r="17" spans="1:6" s="10" customFormat="1" ht="15" customHeight="1">
      <c r="A17" s="268"/>
      <c r="B17" s="22" t="s">
        <v>139</v>
      </c>
      <c r="C17" s="32">
        <v>2</v>
      </c>
      <c r="D17" s="32">
        <v>8720</v>
      </c>
      <c r="E17" s="32">
        <v>67</v>
      </c>
      <c r="F17" s="151">
        <f>D17/(E17*182)*100</f>
        <v>71.51057897326554</v>
      </c>
    </row>
    <row r="18" spans="1:6" s="10" customFormat="1" ht="15" customHeight="1">
      <c r="A18" s="269" t="s">
        <v>105</v>
      </c>
      <c r="B18" s="43" t="s">
        <v>138</v>
      </c>
      <c r="C18" s="47">
        <v>9</v>
      </c>
      <c r="D18" s="47">
        <v>105098</v>
      </c>
      <c r="E18" s="47">
        <v>1357</v>
      </c>
      <c r="F18" s="220">
        <v>42.55</v>
      </c>
    </row>
    <row r="19" spans="1:6" s="10" customFormat="1" ht="15" customHeight="1">
      <c r="A19" s="269"/>
      <c r="B19" s="42" t="s">
        <v>139</v>
      </c>
      <c r="C19" s="48">
        <v>1</v>
      </c>
      <c r="D19" s="48">
        <v>2628</v>
      </c>
      <c r="E19" s="48">
        <v>20</v>
      </c>
      <c r="F19" s="173">
        <v>72.2</v>
      </c>
    </row>
    <row r="20" spans="1:6" s="10" customFormat="1" ht="15" customHeight="1">
      <c r="A20" s="268" t="s">
        <v>106</v>
      </c>
      <c r="B20" s="23" t="s">
        <v>138</v>
      </c>
      <c r="C20" s="34">
        <v>9</v>
      </c>
      <c r="D20" s="34">
        <v>104892</v>
      </c>
      <c r="E20" s="34">
        <v>1338</v>
      </c>
      <c r="F20" s="174">
        <v>43.07</v>
      </c>
    </row>
    <row r="21" spans="1:6" s="10" customFormat="1" ht="15" customHeight="1">
      <c r="A21" s="268"/>
      <c r="B21" s="22" t="s">
        <v>139</v>
      </c>
      <c r="C21" s="32">
        <v>1</v>
      </c>
      <c r="D21" s="32">
        <v>1283</v>
      </c>
      <c r="E21" s="32">
        <v>25</v>
      </c>
      <c r="F21" s="151">
        <v>28.2</v>
      </c>
    </row>
    <row r="22" spans="1:6" s="10" customFormat="1" ht="15" customHeight="1">
      <c r="A22" s="269" t="s">
        <v>107</v>
      </c>
      <c r="B22" s="41" t="s">
        <v>138</v>
      </c>
      <c r="C22" s="47">
        <v>6</v>
      </c>
      <c r="D22" s="47">
        <v>133619</v>
      </c>
      <c r="E22" s="47">
        <v>1009</v>
      </c>
      <c r="F22" s="172">
        <v>72.76</v>
      </c>
    </row>
    <row r="23" spans="1:6" s="10" customFormat="1" ht="15" customHeight="1" thickBot="1">
      <c r="A23" s="272"/>
      <c r="B23" s="8" t="s">
        <v>139</v>
      </c>
      <c r="C23" s="52">
        <v>3</v>
      </c>
      <c r="D23" s="52">
        <v>8994</v>
      </c>
      <c r="E23" s="52">
        <v>92</v>
      </c>
      <c r="F23" s="166">
        <v>53.71</v>
      </c>
    </row>
    <row r="24" spans="1:6" s="234" customFormat="1" ht="12.75" customHeight="1" thickTop="1">
      <c r="A24" s="222"/>
      <c r="B24" s="222"/>
      <c r="C24" s="50"/>
      <c r="D24" s="50"/>
      <c r="E24" s="50"/>
      <c r="F24" s="50"/>
    </row>
    <row r="25" spans="1:6" s="234" customFormat="1" ht="12.75" customHeight="1">
      <c r="A25" s="222"/>
      <c r="B25" s="222"/>
      <c r="C25" s="50"/>
      <c r="D25" s="50"/>
      <c r="E25" s="50"/>
      <c r="F25" s="50"/>
    </row>
    <row r="26" spans="1:6" s="234" customFormat="1" ht="12.75" customHeight="1">
      <c r="A26" s="222"/>
      <c r="B26" s="222"/>
      <c r="C26" s="50"/>
      <c r="D26" s="50"/>
      <c r="E26" s="50"/>
      <c r="F26" s="50"/>
    </row>
    <row r="27" spans="1:6" s="234" customFormat="1" ht="12.75" customHeight="1">
      <c r="A27" s="222"/>
      <c r="B27" s="222"/>
      <c r="C27" s="50"/>
      <c r="D27" s="50"/>
      <c r="E27" s="50"/>
      <c r="F27" s="50"/>
    </row>
    <row r="28" spans="1:6" s="234" customFormat="1" ht="12.75" customHeight="1">
      <c r="A28" s="222"/>
      <c r="B28" s="222"/>
      <c r="C28" s="50"/>
      <c r="D28" s="50"/>
      <c r="E28" s="50"/>
      <c r="F28" s="50"/>
    </row>
    <row r="29" spans="1:6" s="234" customFormat="1" ht="12.75" customHeight="1">
      <c r="A29" s="222"/>
      <c r="B29" s="222"/>
      <c r="C29" s="50"/>
      <c r="D29" s="50"/>
      <c r="E29" s="50"/>
      <c r="F29" s="50"/>
    </row>
    <row r="30" spans="1:6" s="234" customFormat="1" ht="12.75" customHeight="1">
      <c r="A30" s="222"/>
      <c r="B30" s="222"/>
      <c r="C30" s="50"/>
      <c r="D30" s="50"/>
      <c r="E30" s="50"/>
      <c r="F30" s="50"/>
    </row>
    <row r="31" spans="1:8" s="234" customFormat="1" ht="12.75" customHeight="1">
      <c r="A31" s="257">
        <v>29</v>
      </c>
      <c r="B31" s="257"/>
      <c r="C31" s="257"/>
      <c r="D31" s="257"/>
      <c r="E31" s="257"/>
      <c r="F31" s="257"/>
      <c r="G31" s="138"/>
      <c r="H31" s="138"/>
    </row>
    <row r="32" spans="1:6" ht="20.25" customHeight="1">
      <c r="A32" s="283" t="s">
        <v>285</v>
      </c>
      <c r="B32" s="283"/>
      <c r="C32" s="283"/>
      <c r="D32" s="283"/>
      <c r="E32" s="283"/>
      <c r="F32" s="283"/>
    </row>
    <row r="33" spans="1:6" ht="26.25" customHeight="1" thickBot="1">
      <c r="A33" s="284" t="s">
        <v>183</v>
      </c>
      <c r="B33" s="284"/>
      <c r="C33" s="284"/>
      <c r="D33" s="284"/>
      <c r="E33" s="284"/>
      <c r="F33" s="284"/>
    </row>
    <row r="34" spans="1:6" ht="24" customHeight="1" thickBot="1" thickTop="1">
      <c r="A34" s="2" t="s">
        <v>113</v>
      </c>
      <c r="B34" s="2" t="s">
        <v>145</v>
      </c>
      <c r="C34" s="2" t="s">
        <v>144</v>
      </c>
      <c r="D34" s="2" t="s">
        <v>114</v>
      </c>
      <c r="E34" s="2" t="s">
        <v>115</v>
      </c>
      <c r="F34" s="2" t="s">
        <v>268</v>
      </c>
    </row>
    <row r="35" spans="1:6" s="10" customFormat="1" ht="15" customHeight="1" thickTop="1">
      <c r="A35" s="268" t="s">
        <v>108</v>
      </c>
      <c r="B35" s="44" t="s">
        <v>138</v>
      </c>
      <c r="C35" s="50">
        <v>5</v>
      </c>
      <c r="D35" s="50">
        <v>114028</v>
      </c>
      <c r="E35" s="50">
        <v>985</v>
      </c>
      <c r="F35" s="176">
        <v>63.61</v>
      </c>
    </row>
    <row r="36" spans="1:6" s="10" customFormat="1" ht="15" customHeight="1">
      <c r="A36" s="268"/>
      <c r="B36" s="22" t="s">
        <v>139</v>
      </c>
      <c r="C36" s="32">
        <v>2</v>
      </c>
      <c r="D36" s="32">
        <v>5237</v>
      </c>
      <c r="E36" s="32">
        <v>43</v>
      </c>
      <c r="F36" s="151">
        <v>66.92</v>
      </c>
    </row>
    <row r="37" spans="1:6" s="10" customFormat="1" ht="15" customHeight="1">
      <c r="A37" s="269" t="s">
        <v>109</v>
      </c>
      <c r="B37" s="43" t="s">
        <v>138</v>
      </c>
      <c r="C37" s="47">
        <v>4</v>
      </c>
      <c r="D37" s="47">
        <v>88204</v>
      </c>
      <c r="E37" s="47">
        <v>863</v>
      </c>
      <c r="F37" s="172">
        <v>56.16</v>
      </c>
    </row>
    <row r="38" spans="1:6" s="10" customFormat="1" ht="15" customHeight="1">
      <c r="A38" s="269"/>
      <c r="B38" s="42" t="s">
        <v>139</v>
      </c>
      <c r="C38" s="48">
        <v>1</v>
      </c>
      <c r="D38" s="48">
        <v>1279</v>
      </c>
      <c r="E38" s="48">
        <v>20</v>
      </c>
      <c r="F38" s="173">
        <v>35.14</v>
      </c>
    </row>
    <row r="39" spans="1:6" s="10" customFormat="1" ht="15" customHeight="1">
      <c r="A39" s="268" t="s">
        <v>110</v>
      </c>
      <c r="B39" s="23" t="s">
        <v>138</v>
      </c>
      <c r="C39" s="34">
        <v>8</v>
      </c>
      <c r="D39" s="34">
        <v>101536</v>
      </c>
      <c r="E39" s="34">
        <v>976</v>
      </c>
      <c r="F39" s="174">
        <v>57.16</v>
      </c>
    </row>
    <row r="40" spans="1:6" s="10" customFormat="1" ht="15" customHeight="1">
      <c r="A40" s="268"/>
      <c r="B40" s="22" t="s">
        <v>139</v>
      </c>
      <c r="C40" s="32">
        <v>1</v>
      </c>
      <c r="D40" s="32">
        <v>1468</v>
      </c>
      <c r="E40" s="32">
        <v>20</v>
      </c>
      <c r="F40" s="151">
        <v>40.33</v>
      </c>
    </row>
    <row r="41" spans="1:6" s="10" customFormat="1" ht="15" customHeight="1">
      <c r="A41" s="269" t="s">
        <v>111</v>
      </c>
      <c r="B41" s="43" t="s">
        <v>138</v>
      </c>
      <c r="C41" s="47">
        <v>6</v>
      </c>
      <c r="D41" s="47">
        <v>92656</v>
      </c>
      <c r="E41" s="47">
        <v>1036</v>
      </c>
      <c r="F41" s="172">
        <v>49.14</v>
      </c>
    </row>
    <row r="42" spans="1:6" s="10" customFormat="1" ht="15" customHeight="1">
      <c r="A42" s="269"/>
      <c r="B42" s="42" t="s">
        <v>139</v>
      </c>
      <c r="C42" s="48">
        <v>0</v>
      </c>
      <c r="D42" s="48">
        <v>0</v>
      </c>
      <c r="E42" s="48">
        <v>0</v>
      </c>
      <c r="F42" s="173">
        <v>0</v>
      </c>
    </row>
    <row r="43" spans="1:6" s="10" customFormat="1" ht="15" customHeight="1">
      <c r="A43" s="268" t="s">
        <v>112</v>
      </c>
      <c r="B43" s="23" t="s">
        <v>138</v>
      </c>
      <c r="C43" s="34">
        <v>12</v>
      </c>
      <c r="D43" s="34">
        <v>252023</v>
      </c>
      <c r="E43" s="34">
        <v>2938</v>
      </c>
      <c r="F43" s="174">
        <v>47.13</v>
      </c>
    </row>
    <row r="44" spans="1:6" s="10" customFormat="1" ht="15" customHeight="1" thickBot="1">
      <c r="A44" s="270"/>
      <c r="B44" s="44" t="s">
        <v>139</v>
      </c>
      <c r="C44" s="50">
        <v>5</v>
      </c>
      <c r="D44" s="50">
        <v>10287</v>
      </c>
      <c r="E44" s="50">
        <v>180</v>
      </c>
      <c r="F44" s="176">
        <v>31.4</v>
      </c>
    </row>
    <row r="45" spans="1:12" ht="15" customHeight="1" thickBot="1" thickTop="1">
      <c r="A45" s="2" t="s">
        <v>148</v>
      </c>
      <c r="B45" s="2"/>
      <c r="C45" s="18"/>
      <c r="D45" s="18"/>
      <c r="E45" s="18"/>
      <c r="F45" s="113"/>
      <c r="G45" s="12"/>
      <c r="H45" s="12"/>
      <c r="I45" s="12"/>
      <c r="J45" s="12"/>
      <c r="K45" s="12"/>
      <c r="L45" s="24"/>
    </row>
    <row r="46" spans="1:12" ht="15" customHeight="1" thickTop="1">
      <c r="A46" s="273" t="s">
        <v>149</v>
      </c>
      <c r="B46" s="40" t="s">
        <v>138</v>
      </c>
      <c r="C46" s="50">
        <v>21</v>
      </c>
      <c r="D46" s="50">
        <v>217530</v>
      </c>
      <c r="E46" s="50">
        <v>1988</v>
      </c>
      <c r="F46" s="176">
        <v>60.12</v>
      </c>
      <c r="G46" s="12"/>
      <c r="H46" s="12"/>
      <c r="I46" s="12"/>
      <c r="J46" s="12"/>
      <c r="K46" s="12"/>
      <c r="L46" s="24"/>
    </row>
    <row r="47" spans="1:12" ht="15" customHeight="1">
      <c r="A47" s="268"/>
      <c r="B47" s="22" t="s">
        <v>139</v>
      </c>
      <c r="C47" s="32">
        <v>7</v>
      </c>
      <c r="D47" s="32">
        <v>7785</v>
      </c>
      <c r="E47" s="32">
        <v>138</v>
      </c>
      <c r="F47" s="151">
        <v>31</v>
      </c>
      <c r="G47" s="12"/>
      <c r="H47" s="12"/>
      <c r="I47" s="12"/>
      <c r="J47" s="12"/>
      <c r="K47" s="12"/>
      <c r="L47" s="24"/>
    </row>
    <row r="48" spans="1:12" ht="15" customHeight="1">
      <c r="A48" s="269" t="s">
        <v>150</v>
      </c>
      <c r="B48" s="41" t="s">
        <v>138</v>
      </c>
      <c r="C48" s="47">
        <v>17</v>
      </c>
      <c r="D48" s="47">
        <v>224005</v>
      </c>
      <c r="E48" s="47">
        <v>2201</v>
      </c>
      <c r="F48" s="172">
        <v>55.92</v>
      </c>
      <c r="G48" s="12"/>
      <c r="H48" s="12"/>
      <c r="I48" s="12"/>
      <c r="J48" s="12"/>
      <c r="K48" s="12"/>
      <c r="L48" s="24"/>
    </row>
    <row r="49" spans="1:12" ht="15" customHeight="1">
      <c r="A49" s="269"/>
      <c r="B49" s="42" t="s">
        <v>139</v>
      </c>
      <c r="C49" s="48">
        <v>6</v>
      </c>
      <c r="D49" s="48">
        <v>18395</v>
      </c>
      <c r="E49" s="48">
        <v>140</v>
      </c>
      <c r="F49" s="173">
        <v>72.19</v>
      </c>
      <c r="G49" s="12"/>
      <c r="H49" s="12"/>
      <c r="I49" s="12"/>
      <c r="J49" s="12"/>
      <c r="K49" s="12"/>
      <c r="L49" s="24"/>
    </row>
    <row r="50" spans="1:12" ht="15" customHeight="1">
      <c r="A50" s="26" t="s">
        <v>151</v>
      </c>
      <c r="B50" s="23" t="s">
        <v>138</v>
      </c>
      <c r="C50" s="12">
        <v>7</v>
      </c>
      <c r="D50" s="12">
        <v>120876</v>
      </c>
      <c r="E50" s="12">
        <v>1095</v>
      </c>
      <c r="F50" s="115">
        <v>60.65</v>
      </c>
      <c r="G50" s="12"/>
      <c r="H50" s="12"/>
      <c r="I50" s="12"/>
      <c r="J50" s="12"/>
      <c r="K50" s="12"/>
      <c r="L50" s="24"/>
    </row>
    <row r="51" spans="1:12" ht="15" customHeight="1" thickBot="1">
      <c r="A51" s="26"/>
      <c r="B51" s="44" t="s">
        <v>139</v>
      </c>
      <c r="C51" s="12">
        <v>4</v>
      </c>
      <c r="D51" s="12">
        <v>3208</v>
      </c>
      <c r="E51" s="12">
        <v>66</v>
      </c>
      <c r="F51" s="115">
        <v>26.71</v>
      </c>
      <c r="G51" s="12"/>
      <c r="H51" s="12"/>
      <c r="I51" s="12"/>
      <c r="J51" s="12"/>
      <c r="K51" s="12"/>
      <c r="L51" s="24"/>
    </row>
    <row r="52" spans="1:12" ht="15" customHeight="1" thickTop="1">
      <c r="A52" s="278" t="s">
        <v>97</v>
      </c>
      <c r="B52" s="45" t="s">
        <v>138</v>
      </c>
      <c r="C52" s="51">
        <f aca="true" t="shared" si="0" ref="C52:E53">C4+C6+C8+C10+C12+C14+C16+C18+C20+C22+C35+C37+C39+C41+C43+C46+C48+C50</f>
        <v>197</v>
      </c>
      <c r="D52" s="51">
        <f t="shared" si="0"/>
        <v>3055418</v>
      </c>
      <c r="E52" s="51">
        <f t="shared" si="0"/>
        <v>33691</v>
      </c>
      <c r="F52" s="165">
        <f>D52/(E52*182)*100</f>
        <v>49.8293638924668</v>
      </c>
      <c r="G52" s="58"/>
      <c r="H52" s="58"/>
      <c r="I52" s="58"/>
      <c r="J52" s="58"/>
      <c r="K52" s="58"/>
      <c r="L52" s="24"/>
    </row>
    <row r="53" spans="1:6" ht="15" customHeight="1" thickBot="1">
      <c r="A53" s="279"/>
      <c r="B53" s="8" t="s">
        <v>139</v>
      </c>
      <c r="C53" s="52">
        <f t="shared" si="0"/>
        <v>80</v>
      </c>
      <c r="D53" s="52">
        <f t="shared" si="0"/>
        <v>141138</v>
      </c>
      <c r="E53" s="52">
        <f t="shared" si="0"/>
        <v>2229</v>
      </c>
      <c r="F53" s="166">
        <f>D53/(E53*182)*100</f>
        <v>34.79064676911245</v>
      </c>
    </row>
    <row r="54" ht="13.5" thickTop="1"/>
    <row r="57" spans="1:4" ht="12.75">
      <c r="A57" s="264" t="s">
        <v>261</v>
      </c>
      <c r="B57" s="264"/>
      <c r="C57" s="264"/>
      <c r="D57" s="264"/>
    </row>
    <row r="58" ht="12.75">
      <c r="E58" s="135"/>
    </row>
    <row r="59" ht="12.75">
      <c r="E59" s="135"/>
    </row>
    <row r="62" spans="1:6" ht="12.75">
      <c r="A62" s="257">
        <v>30</v>
      </c>
      <c r="B62" s="257"/>
      <c r="C62" s="257"/>
      <c r="D62" s="257"/>
      <c r="E62" s="257"/>
      <c r="F62" s="257"/>
    </row>
  </sheetData>
  <sheetProtection/>
  <mergeCells count="25">
    <mergeCell ref="A52:A53"/>
    <mergeCell ref="A35:A36"/>
    <mergeCell ref="A37:A38"/>
    <mergeCell ref="A39:A40"/>
    <mergeCell ref="A41:A42"/>
    <mergeCell ref="A46:A47"/>
    <mergeCell ref="A48:A49"/>
    <mergeCell ref="A32:F32"/>
    <mergeCell ref="A31:F31"/>
    <mergeCell ref="A33:F33"/>
    <mergeCell ref="A43:A44"/>
    <mergeCell ref="A16:A17"/>
    <mergeCell ref="A18:A19"/>
    <mergeCell ref="A20:A21"/>
    <mergeCell ref="A22:A23"/>
    <mergeCell ref="A62:F62"/>
    <mergeCell ref="A57:D57"/>
    <mergeCell ref="A1:F1"/>
    <mergeCell ref="A2:F2"/>
    <mergeCell ref="A4:A5"/>
    <mergeCell ref="A6:A7"/>
    <mergeCell ref="A8:A9"/>
    <mergeCell ref="A10:A11"/>
    <mergeCell ref="A12:A13"/>
    <mergeCell ref="A14:A15"/>
  </mergeCells>
  <printOptions horizontalCentered="1"/>
  <pageMargins left="0.748031496062992" right="0.748031496062992" top="1" bottom="0.75" header="0" footer="0"/>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1:BL200"/>
  <sheetViews>
    <sheetView rightToLeft="1" view="pageBreakPreview" zoomScale="85" zoomScaleSheetLayoutView="85" zoomScalePageLayoutView="0" workbookViewId="0" topLeftCell="A1">
      <selection activeCell="A28" sqref="A28:K54"/>
    </sheetView>
  </sheetViews>
  <sheetFormatPr defaultColWidth="9.140625" defaultRowHeight="32.25" customHeight="1"/>
  <cols>
    <col min="1" max="1" width="14.28125" style="0" customWidth="1"/>
    <col min="2" max="2" width="11.8515625" style="0" customWidth="1"/>
    <col min="3" max="3" width="12.421875" style="0" customWidth="1"/>
    <col min="4" max="4" width="12.140625" style="0" customWidth="1"/>
    <col min="5" max="11" width="10.7109375" style="0" customWidth="1"/>
    <col min="17" max="17" width="9.421875" style="0" bestFit="1" customWidth="1"/>
    <col min="22" max="23" width="7.28125" style="0" customWidth="1"/>
    <col min="24" max="25" width="8.7109375" style="0" customWidth="1"/>
    <col min="26" max="27" width="7.57421875" style="0" customWidth="1"/>
    <col min="29" max="29" width="7.421875" style="0" customWidth="1"/>
    <col min="35" max="50" width="9.140625" style="80" customWidth="1"/>
  </cols>
  <sheetData>
    <row r="1" spans="1:64" ht="22.5" customHeight="1">
      <c r="A1" s="265" t="s">
        <v>163</v>
      </c>
      <c r="B1" s="265"/>
      <c r="C1" s="265"/>
      <c r="D1" s="265"/>
      <c r="E1" s="265"/>
      <c r="F1" s="265"/>
      <c r="G1" s="265"/>
      <c r="H1" s="265"/>
      <c r="I1" s="265"/>
      <c r="J1" s="265"/>
      <c r="K1" s="265"/>
      <c r="L1" s="294"/>
      <c r="M1" s="294"/>
      <c r="N1" s="294"/>
      <c r="O1" s="302"/>
      <c r="P1" s="302"/>
      <c r="Q1" s="302"/>
      <c r="R1" s="302"/>
      <c r="S1" s="302"/>
      <c r="T1" s="302"/>
      <c r="U1" s="302"/>
      <c r="V1" s="302"/>
      <c r="W1" s="302"/>
      <c r="X1" s="302"/>
      <c r="Y1" s="302"/>
      <c r="Z1" s="302"/>
      <c r="AA1" s="302"/>
      <c r="AB1" s="302"/>
      <c r="AC1" s="302"/>
      <c r="AD1" s="302"/>
      <c r="AE1" s="302"/>
      <c r="AF1" s="302"/>
      <c r="AG1" s="302"/>
      <c r="AH1" s="302"/>
      <c r="AI1" s="301"/>
      <c r="AJ1" s="301"/>
      <c r="AK1" s="300"/>
      <c r="AL1" s="300"/>
      <c r="AM1" s="300"/>
      <c r="AN1" s="300"/>
      <c r="AO1" s="300"/>
      <c r="AP1" s="300"/>
      <c r="AQ1" s="300"/>
      <c r="AR1" s="300"/>
      <c r="AS1" s="300"/>
      <c r="AT1" s="300"/>
      <c r="AU1" s="300"/>
      <c r="AV1" s="300"/>
      <c r="AW1" s="300"/>
      <c r="AY1" s="24"/>
      <c r="AZ1" s="24"/>
      <c r="BA1" s="24"/>
      <c r="BB1" s="24"/>
      <c r="BC1" s="24"/>
      <c r="BD1" s="24"/>
      <c r="BE1" s="24"/>
      <c r="BF1" s="24"/>
      <c r="BG1" s="24"/>
      <c r="BH1" s="24"/>
      <c r="BI1" s="24"/>
      <c r="BJ1" s="24"/>
      <c r="BK1" s="24"/>
      <c r="BL1" s="24"/>
    </row>
    <row r="2" spans="1:64" ht="42" customHeight="1" thickBot="1">
      <c r="A2" s="266" t="s">
        <v>231</v>
      </c>
      <c r="B2" s="266"/>
      <c r="C2" s="266"/>
      <c r="D2" s="266"/>
      <c r="E2" s="266"/>
      <c r="F2" s="266"/>
      <c r="G2" s="266"/>
      <c r="H2" s="266"/>
      <c r="I2" s="266"/>
      <c r="J2" s="266"/>
      <c r="K2" s="266"/>
      <c r="L2" s="294"/>
      <c r="M2" s="294"/>
      <c r="N2" s="294"/>
      <c r="O2" s="97"/>
      <c r="P2" s="97"/>
      <c r="Q2" s="97"/>
      <c r="R2" s="97"/>
      <c r="S2" s="97"/>
      <c r="T2" s="37"/>
      <c r="U2" s="37"/>
      <c r="V2" s="97"/>
      <c r="W2" s="97"/>
      <c r="X2" s="97"/>
      <c r="Y2" s="97"/>
      <c r="Z2" s="97"/>
      <c r="AA2" s="97"/>
      <c r="AB2" s="97"/>
      <c r="AC2" s="97"/>
      <c r="AD2" s="97"/>
      <c r="AE2" s="97"/>
      <c r="AF2" s="97"/>
      <c r="AG2" s="97"/>
      <c r="AH2" s="97"/>
      <c r="AI2" s="301"/>
      <c r="AJ2" s="301"/>
      <c r="AK2" s="81"/>
      <c r="AL2" s="81"/>
      <c r="AM2" s="81"/>
      <c r="AN2" s="81"/>
      <c r="AO2" s="81"/>
      <c r="AP2" s="81"/>
      <c r="AQ2" s="81"/>
      <c r="AR2" s="81"/>
      <c r="AS2" s="81"/>
      <c r="AT2" s="81"/>
      <c r="AU2" s="81"/>
      <c r="AV2" s="81"/>
      <c r="AW2" s="81"/>
      <c r="AY2" s="24"/>
      <c r="AZ2" s="24"/>
      <c r="BA2" s="24"/>
      <c r="BB2" s="24"/>
      <c r="BC2" s="24"/>
      <c r="BD2" s="24"/>
      <c r="BE2" s="24"/>
      <c r="BF2" s="24"/>
      <c r="BG2" s="24"/>
      <c r="BH2" s="24"/>
      <c r="BI2" s="24"/>
      <c r="BJ2" s="24"/>
      <c r="BK2" s="24"/>
      <c r="BL2" s="24"/>
    </row>
    <row r="3" spans="1:64" ht="32.25" customHeight="1" thickTop="1">
      <c r="A3" s="276" t="s">
        <v>113</v>
      </c>
      <c r="B3" s="280" t="s">
        <v>133</v>
      </c>
      <c r="C3" s="276" t="s">
        <v>154</v>
      </c>
      <c r="D3" s="276" t="s">
        <v>155</v>
      </c>
      <c r="E3" s="289" t="s">
        <v>96</v>
      </c>
      <c r="F3" s="289"/>
      <c r="G3" s="289"/>
      <c r="H3" s="289"/>
      <c r="I3" s="289"/>
      <c r="J3" s="289"/>
      <c r="K3" s="289"/>
      <c r="L3" s="276" t="s">
        <v>113</v>
      </c>
      <c r="M3" s="280" t="s">
        <v>133</v>
      </c>
      <c r="N3" s="276" t="s">
        <v>154</v>
      </c>
      <c r="O3" s="276" t="s">
        <v>155</v>
      </c>
      <c r="P3" s="289" t="s">
        <v>96</v>
      </c>
      <c r="Q3" s="289"/>
      <c r="R3" s="289"/>
      <c r="S3" s="289"/>
      <c r="T3" s="289"/>
      <c r="U3" s="289"/>
      <c r="V3" s="289"/>
      <c r="W3" s="289"/>
      <c r="X3" s="289"/>
      <c r="Y3" s="289"/>
      <c r="Z3" s="289"/>
      <c r="AA3" s="289"/>
      <c r="AB3" s="289"/>
      <c r="AC3" s="37"/>
      <c r="AD3" s="37"/>
      <c r="AE3" s="37"/>
      <c r="AF3" s="37"/>
      <c r="AG3" s="37"/>
      <c r="AH3" s="37"/>
      <c r="AI3" s="78"/>
      <c r="AJ3" s="78">
        <v>224301</v>
      </c>
      <c r="AK3" s="78"/>
      <c r="AL3" s="78"/>
      <c r="AM3" s="78"/>
      <c r="AN3" s="78"/>
      <c r="AO3" s="78"/>
      <c r="AP3" s="78"/>
      <c r="AQ3" s="78"/>
      <c r="AR3" s="78"/>
      <c r="AS3" s="78"/>
      <c r="AT3" s="78"/>
      <c r="AU3" s="78"/>
      <c r="AV3" s="78"/>
      <c r="AW3" s="78"/>
      <c r="AY3" s="24"/>
      <c r="AZ3" s="24"/>
      <c r="BA3" s="24"/>
      <c r="BB3" s="24"/>
      <c r="BC3" s="24"/>
      <c r="BD3" s="24"/>
      <c r="BE3" s="24"/>
      <c r="BF3" s="24"/>
      <c r="BG3" s="24"/>
      <c r="BH3" s="24"/>
      <c r="BI3" s="24"/>
      <c r="BJ3" s="24"/>
      <c r="BK3" s="24"/>
      <c r="BL3" s="24"/>
    </row>
    <row r="4" spans="1:64" ht="32.25" customHeight="1" thickBot="1">
      <c r="A4" s="295"/>
      <c r="B4" s="281"/>
      <c r="C4" s="295"/>
      <c r="D4" s="295"/>
      <c r="E4" s="99" t="s">
        <v>157</v>
      </c>
      <c r="F4" s="99" t="s">
        <v>158</v>
      </c>
      <c r="G4" s="99" t="s">
        <v>159</v>
      </c>
      <c r="H4" s="99" t="s">
        <v>160</v>
      </c>
      <c r="I4" s="99" t="s">
        <v>161</v>
      </c>
      <c r="J4" s="99" t="s">
        <v>162</v>
      </c>
      <c r="K4" s="99" t="s">
        <v>97</v>
      </c>
      <c r="L4" s="295"/>
      <c r="M4" s="281"/>
      <c r="N4" s="295"/>
      <c r="O4" s="295"/>
      <c r="P4" s="99" t="s">
        <v>157</v>
      </c>
      <c r="Q4" s="99"/>
      <c r="R4" s="99" t="s">
        <v>158</v>
      </c>
      <c r="S4" s="99"/>
      <c r="T4" s="99" t="s">
        <v>159</v>
      </c>
      <c r="U4" s="99"/>
      <c r="V4" s="99" t="s">
        <v>160</v>
      </c>
      <c r="W4" s="99"/>
      <c r="X4" s="99" t="s">
        <v>161</v>
      </c>
      <c r="Y4" s="99"/>
      <c r="Z4" s="99" t="s">
        <v>162</v>
      </c>
      <c r="AA4" s="99"/>
      <c r="AB4" s="99" t="s">
        <v>97</v>
      </c>
      <c r="AC4" s="170"/>
      <c r="AD4" s="37"/>
      <c r="AE4" s="170"/>
      <c r="AF4" s="37"/>
      <c r="AG4" s="37"/>
      <c r="AH4" s="37"/>
      <c r="AI4" s="78"/>
      <c r="AJ4" s="78">
        <v>62908</v>
      </c>
      <c r="AK4" s="78"/>
      <c r="AL4" s="78"/>
      <c r="AM4" s="78"/>
      <c r="AN4" s="78"/>
      <c r="AO4" s="78"/>
      <c r="AP4" s="78"/>
      <c r="AQ4" s="78"/>
      <c r="AR4" s="78"/>
      <c r="AS4" s="78"/>
      <c r="AT4" s="78"/>
      <c r="AU4" s="78"/>
      <c r="AV4" s="78"/>
      <c r="AW4" s="78"/>
      <c r="AY4" s="24"/>
      <c r="AZ4" s="24"/>
      <c r="BA4" s="24"/>
      <c r="BB4" s="24"/>
      <c r="BC4" s="24"/>
      <c r="BD4" s="24"/>
      <c r="BE4" s="24"/>
      <c r="BF4" s="24"/>
      <c r="BG4" s="24"/>
      <c r="BH4" s="24"/>
      <c r="BI4" s="24"/>
      <c r="BJ4" s="24"/>
      <c r="BK4" s="24"/>
      <c r="BL4" s="24"/>
    </row>
    <row r="5" spans="1:64" ht="15" customHeight="1" thickTop="1">
      <c r="A5" s="299" t="s">
        <v>98</v>
      </c>
      <c r="B5" s="69" t="s">
        <v>281</v>
      </c>
      <c r="C5" s="37">
        <v>215901</v>
      </c>
      <c r="D5" s="37">
        <v>150424</v>
      </c>
      <c r="E5" s="178">
        <v>97.59</v>
      </c>
      <c r="F5" s="178">
        <v>1</v>
      </c>
      <c r="G5" s="178">
        <v>0</v>
      </c>
      <c r="H5" s="178">
        <v>1.41</v>
      </c>
      <c r="I5" s="178">
        <v>0</v>
      </c>
      <c r="J5" s="178">
        <v>0</v>
      </c>
      <c r="K5" s="178">
        <f aca="true" t="shared" si="0" ref="K5:K24">SUM(E5:J5)</f>
        <v>100</v>
      </c>
      <c r="L5" s="299" t="s">
        <v>98</v>
      </c>
      <c r="M5" s="69" t="s">
        <v>281</v>
      </c>
      <c r="N5" s="37">
        <v>215901</v>
      </c>
      <c r="O5" s="37">
        <v>150424</v>
      </c>
      <c r="P5" s="155">
        <v>97.59</v>
      </c>
      <c r="Q5" s="155">
        <f>P5*N5/100</f>
        <v>210697.7859</v>
      </c>
      <c r="R5" s="155">
        <v>1</v>
      </c>
      <c r="S5" s="155">
        <f>R5*N5/100</f>
        <v>2159.01</v>
      </c>
      <c r="T5" s="155">
        <v>0</v>
      </c>
      <c r="U5" s="155">
        <f>T5*N5/100</f>
        <v>0</v>
      </c>
      <c r="V5" s="155">
        <v>1.41</v>
      </c>
      <c r="W5" s="155">
        <f>V5*N5/100</f>
        <v>3044.2041</v>
      </c>
      <c r="X5" s="155">
        <v>0</v>
      </c>
      <c r="Y5" s="155">
        <f>X5*N5/100</f>
        <v>0</v>
      </c>
      <c r="Z5" s="155">
        <v>0</v>
      </c>
      <c r="AA5" s="155">
        <f>Z5*N5/100</f>
        <v>0</v>
      </c>
      <c r="AB5" s="155">
        <f aca="true" t="shared" si="1" ref="AB5:AB24">SUM(P5:Z5)</f>
        <v>216001</v>
      </c>
      <c r="AC5" s="78"/>
      <c r="AD5" s="37"/>
      <c r="AE5" s="78"/>
      <c r="AF5" s="37"/>
      <c r="AG5" s="37"/>
      <c r="AH5" s="37"/>
      <c r="AI5" s="78"/>
      <c r="AJ5" s="78">
        <v>30061</v>
      </c>
      <c r="AK5" s="78"/>
      <c r="AL5" s="78"/>
      <c r="AM5" s="78"/>
      <c r="AN5" s="78"/>
      <c r="AO5" s="78"/>
      <c r="AP5" s="78"/>
      <c r="AQ5" s="78"/>
      <c r="AR5" s="78"/>
      <c r="AS5" s="78"/>
      <c r="AT5" s="78"/>
      <c r="AU5" s="78"/>
      <c r="AV5" s="78"/>
      <c r="AW5" s="78"/>
      <c r="AY5" s="24"/>
      <c r="AZ5" s="24"/>
      <c r="BA5" s="24"/>
      <c r="BB5" s="24"/>
      <c r="BC5" s="24"/>
      <c r="BD5" s="24"/>
      <c r="BE5" s="24"/>
      <c r="BF5" s="24"/>
      <c r="BG5" s="24"/>
      <c r="BH5" s="24"/>
      <c r="BI5" s="24"/>
      <c r="BJ5" s="24"/>
      <c r="BK5" s="24"/>
      <c r="BL5" s="24"/>
    </row>
    <row r="6" spans="1:64" ht="15" customHeight="1">
      <c r="A6" s="299"/>
      <c r="B6" s="69" t="s">
        <v>282</v>
      </c>
      <c r="C6" s="37">
        <v>8400</v>
      </c>
      <c r="D6" s="37">
        <v>7900</v>
      </c>
      <c r="E6" s="178">
        <v>100</v>
      </c>
      <c r="F6" s="178">
        <v>0</v>
      </c>
      <c r="G6" s="178">
        <v>0</v>
      </c>
      <c r="H6" s="178">
        <v>0</v>
      </c>
      <c r="I6" s="178">
        <v>0</v>
      </c>
      <c r="J6" s="178">
        <v>0</v>
      </c>
      <c r="K6" s="178">
        <f t="shared" si="0"/>
        <v>100</v>
      </c>
      <c r="L6" s="299"/>
      <c r="M6" s="69" t="s">
        <v>282</v>
      </c>
      <c r="N6" s="37">
        <v>8400</v>
      </c>
      <c r="O6" s="37">
        <v>7900</v>
      </c>
      <c r="P6" s="155">
        <v>100</v>
      </c>
      <c r="Q6" s="155">
        <f aca="true" t="shared" si="2" ref="Q6:Q24">P6*N6/100</f>
        <v>8400</v>
      </c>
      <c r="R6" s="155">
        <v>0</v>
      </c>
      <c r="S6" s="155">
        <f aca="true" t="shared" si="3" ref="S6:S23">R6*N6/100</f>
        <v>0</v>
      </c>
      <c r="T6" s="155">
        <v>0</v>
      </c>
      <c r="U6" s="155">
        <f aca="true" t="shared" si="4" ref="U6:U24">T6*N6/100</f>
        <v>0</v>
      </c>
      <c r="V6" s="155">
        <v>0</v>
      </c>
      <c r="W6" s="155">
        <f aca="true" t="shared" si="5" ref="W6:W24">V6*N6/100</f>
        <v>0</v>
      </c>
      <c r="X6" s="155">
        <v>0</v>
      </c>
      <c r="Y6" s="155">
        <f aca="true" t="shared" si="6" ref="Y6:Y24">X6*N6/100</f>
        <v>0</v>
      </c>
      <c r="Z6" s="155">
        <v>0</v>
      </c>
      <c r="AA6" s="155">
        <f aca="true" t="shared" si="7" ref="AA6:AA24">Z6*N6/100</f>
        <v>0</v>
      </c>
      <c r="AB6" s="155">
        <f t="shared" si="1"/>
        <v>8500</v>
      </c>
      <c r="AC6" s="78"/>
      <c r="AD6" s="37"/>
      <c r="AE6" s="78"/>
      <c r="AF6" s="37"/>
      <c r="AG6" s="37"/>
      <c r="AH6" s="37"/>
      <c r="AI6" s="78"/>
      <c r="AJ6" s="78"/>
      <c r="AK6" s="78"/>
      <c r="AL6" s="78"/>
      <c r="AM6" s="78"/>
      <c r="AN6" s="78"/>
      <c r="AO6" s="78"/>
      <c r="AP6" s="78"/>
      <c r="AQ6" s="78"/>
      <c r="AR6" s="78"/>
      <c r="AS6" s="78"/>
      <c r="AT6" s="78"/>
      <c r="AU6" s="78"/>
      <c r="AV6" s="78"/>
      <c r="AW6" s="78"/>
      <c r="AY6" s="24"/>
      <c r="AZ6" s="24"/>
      <c r="BA6" s="24"/>
      <c r="BB6" s="24"/>
      <c r="BC6" s="24"/>
      <c r="BD6" s="24"/>
      <c r="BE6" s="24"/>
      <c r="BF6" s="24"/>
      <c r="BG6" s="24"/>
      <c r="BH6" s="24"/>
      <c r="BI6" s="24"/>
      <c r="BJ6" s="24"/>
      <c r="BK6" s="24"/>
      <c r="BL6" s="24"/>
    </row>
    <row r="7" spans="1:64" ht="15" customHeight="1">
      <c r="A7" s="297" t="s">
        <v>99</v>
      </c>
      <c r="B7" s="139" t="s">
        <v>281</v>
      </c>
      <c r="C7" s="35">
        <v>56476</v>
      </c>
      <c r="D7" s="35">
        <v>54196</v>
      </c>
      <c r="E7" s="152">
        <v>67.7</v>
      </c>
      <c r="F7" s="152">
        <v>31.77</v>
      </c>
      <c r="G7" s="152">
        <v>0</v>
      </c>
      <c r="H7" s="152">
        <v>0</v>
      </c>
      <c r="I7" s="152">
        <v>0.53</v>
      </c>
      <c r="J7" s="152">
        <v>0</v>
      </c>
      <c r="K7" s="152">
        <f t="shared" si="0"/>
        <v>100</v>
      </c>
      <c r="L7" s="297" t="s">
        <v>99</v>
      </c>
      <c r="M7" s="139" t="s">
        <v>281</v>
      </c>
      <c r="N7" s="35">
        <v>56476</v>
      </c>
      <c r="O7" s="35">
        <v>54196</v>
      </c>
      <c r="P7" s="156">
        <v>67.7</v>
      </c>
      <c r="Q7" s="155">
        <f t="shared" si="2"/>
        <v>38234.252</v>
      </c>
      <c r="R7" s="156">
        <v>31.77</v>
      </c>
      <c r="S7" s="155">
        <f t="shared" si="3"/>
        <v>17942.4252</v>
      </c>
      <c r="T7" s="156">
        <v>0</v>
      </c>
      <c r="U7" s="155">
        <f t="shared" si="4"/>
        <v>0</v>
      </c>
      <c r="V7" s="156">
        <v>0</v>
      </c>
      <c r="W7" s="155">
        <f t="shared" si="5"/>
        <v>0</v>
      </c>
      <c r="X7" s="156">
        <v>0.53</v>
      </c>
      <c r="Y7" s="155">
        <f t="shared" si="6"/>
        <v>299.32280000000003</v>
      </c>
      <c r="Z7" s="156">
        <v>0</v>
      </c>
      <c r="AA7" s="155">
        <f t="shared" si="7"/>
        <v>0</v>
      </c>
      <c r="AB7" s="156">
        <f t="shared" si="1"/>
        <v>56575.99999999999</v>
      </c>
      <c r="AC7" s="170"/>
      <c r="AD7" s="37"/>
      <c r="AE7" s="170"/>
      <c r="AF7" s="37"/>
      <c r="AG7" s="37"/>
      <c r="AH7" s="37"/>
      <c r="AI7" s="78"/>
      <c r="AJ7" s="78">
        <v>133980</v>
      </c>
      <c r="AK7" s="84"/>
      <c r="AL7" s="78"/>
      <c r="AM7" s="78"/>
      <c r="AN7" s="78"/>
      <c r="AO7" s="78"/>
      <c r="AP7" s="78"/>
      <c r="AQ7" s="78"/>
      <c r="AR7" s="78"/>
      <c r="AS7" s="78"/>
      <c r="AT7" s="78"/>
      <c r="AU7" s="78"/>
      <c r="AV7" s="78"/>
      <c r="AW7" s="78"/>
      <c r="AY7" s="24"/>
      <c r="AZ7" s="24"/>
      <c r="BA7" s="24"/>
      <c r="BB7" s="24"/>
      <c r="BC7" s="24"/>
      <c r="BD7" s="24"/>
      <c r="BE7" s="24"/>
      <c r="BF7" s="24"/>
      <c r="BG7" s="24"/>
      <c r="BH7" s="24"/>
      <c r="BI7" s="24"/>
      <c r="BJ7" s="24"/>
      <c r="BK7" s="24"/>
      <c r="BL7" s="24"/>
    </row>
    <row r="8" spans="1:64" ht="15" customHeight="1">
      <c r="A8" s="298"/>
      <c r="B8" s="140" t="s">
        <v>282</v>
      </c>
      <c r="C8" s="36">
        <v>6432</v>
      </c>
      <c r="D8" s="36">
        <v>3932</v>
      </c>
      <c r="E8" s="153">
        <v>100</v>
      </c>
      <c r="F8" s="153">
        <v>0</v>
      </c>
      <c r="G8" s="153">
        <v>0</v>
      </c>
      <c r="H8" s="153">
        <v>0</v>
      </c>
      <c r="I8" s="153">
        <v>0</v>
      </c>
      <c r="J8" s="153">
        <v>0</v>
      </c>
      <c r="K8" s="153">
        <f t="shared" si="0"/>
        <v>100</v>
      </c>
      <c r="L8" s="298"/>
      <c r="M8" s="140" t="s">
        <v>282</v>
      </c>
      <c r="N8" s="36">
        <v>6432</v>
      </c>
      <c r="O8" s="36">
        <v>3932</v>
      </c>
      <c r="P8" s="95">
        <v>100</v>
      </c>
      <c r="Q8" s="155">
        <f t="shared" si="2"/>
        <v>6432</v>
      </c>
      <c r="R8" s="95">
        <v>0</v>
      </c>
      <c r="S8" s="155">
        <f t="shared" si="3"/>
        <v>0</v>
      </c>
      <c r="T8" s="95">
        <v>0</v>
      </c>
      <c r="U8" s="155">
        <f t="shared" si="4"/>
        <v>0</v>
      </c>
      <c r="V8" s="95">
        <v>0</v>
      </c>
      <c r="W8" s="155">
        <f t="shared" si="5"/>
        <v>0</v>
      </c>
      <c r="X8" s="95">
        <v>0</v>
      </c>
      <c r="Y8" s="155">
        <f t="shared" si="6"/>
        <v>0</v>
      </c>
      <c r="Z8" s="95">
        <v>0</v>
      </c>
      <c r="AA8" s="155">
        <f t="shared" si="7"/>
        <v>0</v>
      </c>
      <c r="AB8" s="95">
        <f t="shared" si="1"/>
        <v>6532</v>
      </c>
      <c r="AC8" s="170"/>
      <c r="AD8" s="37"/>
      <c r="AE8" s="170"/>
      <c r="AF8" s="37"/>
      <c r="AG8" s="37"/>
      <c r="AH8" s="37"/>
      <c r="AI8" s="78"/>
      <c r="AJ8" s="78"/>
      <c r="AK8" s="84"/>
      <c r="AL8" s="78"/>
      <c r="AM8" s="78"/>
      <c r="AN8" s="78"/>
      <c r="AO8" s="78"/>
      <c r="AP8" s="78"/>
      <c r="AQ8" s="78"/>
      <c r="AR8" s="78"/>
      <c r="AS8" s="78"/>
      <c r="AT8" s="78"/>
      <c r="AU8" s="78"/>
      <c r="AV8" s="78"/>
      <c r="AW8" s="78"/>
      <c r="AY8" s="24"/>
      <c r="AZ8" s="24"/>
      <c r="BA8" s="24"/>
      <c r="BB8" s="24"/>
      <c r="BC8" s="24"/>
      <c r="BD8" s="24"/>
      <c r="BE8" s="24"/>
      <c r="BF8" s="24"/>
      <c r="BG8" s="24"/>
      <c r="BH8" s="24"/>
      <c r="BI8" s="24"/>
      <c r="BJ8" s="24"/>
      <c r="BK8" s="24"/>
      <c r="BL8" s="24"/>
    </row>
    <row r="9" spans="1:64" ht="15" customHeight="1">
      <c r="A9" s="299" t="s">
        <v>100</v>
      </c>
      <c r="B9" s="69" t="s">
        <v>281</v>
      </c>
      <c r="C9" s="78">
        <v>28659</v>
      </c>
      <c r="D9" s="78">
        <v>24779</v>
      </c>
      <c r="E9" s="218">
        <v>90.23</v>
      </c>
      <c r="F9" s="218">
        <v>9.77</v>
      </c>
      <c r="G9" s="218">
        <v>0</v>
      </c>
      <c r="H9" s="218">
        <v>0</v>
      </c>
      <c r="I9" s="218">
        <v>0</v>
      </c>
      <c r="J9" s="218">
        <v>0</v>
      </c>
      <c r="K9" s="218">
        <f t="shared" si="0"/>
        <v>100</v>
      </c>
      <c r="L9" s="299" t="s">
        <v>100</v>
      </c>
      <c r="M9" s="69" t="s">
        <v>281</v>
      </c>
      <c r="N9" s="78">
        <v>28659</v>
      </c>
      <c r="O9" s="78">
        <v>24779</v>
      </c>
      <c r="P9" s="84">
        <v>90.23</v>
      </c>
      <c r="Q9" s="155">
        <f t="shared" si="2"/>
        <v>25859.015700000004</v>
      </c>
      <c r="R9" s="84">
        <v>9.77</v>
      </c>
      <c r="S9" s="155">
        <f t="shared" si="3"/>
        <v>2799.9843</v>
      </c>
      <c r="T9" s="84">
        <v>0</v>
      </c>
      <c r="U9" s="155">
        <f t="shared" si="4"/>
        <v>0</v>
      </c>
      <c r="V9" s="84">
        <v>0</v>
      </c>
      <c r="W9" s="155">
        <f t="shared" si="5"/>
        <v>0</v>
      </c>
      <c r="X9" s="84">
        <v>0</v>
      </c>
      <c r="Y9" s="155">
        <f t="shared" si="6"/>
        <v>0</v>
      </c>
      <c r="Z9" s="84">
        <v>0</v>
      </c>
      <c r="AA9" s="155">
        <f t="shared" si="7"/>
        <v>0</v>
      </c>
      <c r="AB9" s="84">
        <f t="shared" si="1"/>
        <v>28759.000000000004</v>
      </c>
      <c r="AC9" s="78"/>
      <c r="AD9" s="37"/>
      <c r="AE9" s="78"/>
      <c r="AF9" s="37"/>
      <c r="AG9" s="37"/>
      <c r="AH9" s="37"/>
      <c r="AI9" s="78"/>
      <c r="AJ9" s="78">
        <v>971459</v>
      </c>
      <c r="AK9" s="78"/>
      <c r="AL9" s="78"/>
      <c r="AM9" s="78"/>
      <c r="AN9" s="78"/>
      <c r="AO9" s="78"/>
      <c r="AP9" s="78"/>
      <c r="AQ9" s="78"/>
      <c r="AR9" s="78"/>
      <c r="AS9" s="78"/>
      <c r="AT9" s="78"/>
      <c r="AU9" s="78"/>
      <c r="AV9" s="78"/>
      <c r="AW9" s="78"/>
      <c r="AY9" s="24"/>
      <c r="AZ9" s="24"/>
      <c r="BA9" s="24"/>
      <c r="BB9" s="24"/>
      <c r="BC9" s="24"/>
      <c r="BD9" s="24"/>
      <c r="BE9" s="24"/>
      <c r="BF9" s="24"/>
      <c r="BG9" s="24"/>
      <c r="BH9" s="24"/>
      <c r="BI9" s="24"/>
      <c r="BJ9" s="24"/>
      <c r="BK9" s="24"/>
      <c r="BL9" s="24"/>
    </row>
    <row r="10" spans="1:64" ht="15" customHeight="1">
      <c r="A10" s="299"/>
      <c r="B10" s="69" t="s">
        <v>282</v>
      </c>
      <c r="C10" s="78">
        <v>1402</v>
      </c>
      <c r="D10" s="78">
        <v>1202</v>
      </c>
      <c r="E10" s="218">
        <v>100</v>
      </c>
      <c r="F10" s="218">
        <v>0</v>
      </c>
      <c r="G10" s="218">
        <v>0</v>
      </c>
      <c r="H10" s="218">
        <v>0</v>
      </c>
      <c r="I10" s="218">
        <v>0</v>
      </c>
      <c r="J10" s="218">
        <v>0</v>
      </c>
      <c r="K10" s="218">
        <f t="shared" si="0"/>
        <v>100</v>
      </c>
      <c r="L10" s="299"/>
      <c r="M10" s="69" t="s">
        <v>282</v>
      </c>
      <c r="N10" s="78">
        <v>1402</v>
      </c>
      <c r="O10" s="78">
        <v>1202</v>
      </c>
      <c r="P10" s="84">
        <v>100</v>
      </c>
      <c r="Q10" s="155">
        <f t="shared" si="2"/>
        <v>1402</v>
      </c>
      <c r="R10" s="84">
        <v>0</v>
      </c>
      <c r="S10" s="155">
        <f t="shared" si="3"/>
        <v>0</v>
      </c>
      <c r="T10" s="84">
        <v>0</v>
      </c>
      <c r="U10" s="155">
        <f t="shared" si="4"/>
        <v>0</v>
      </c>
      <c r="V10" s="84">
        <v>0</v>
      </c>
      <c r="W10" s="155">
        <f t="shared" si="5"/>
        <v>0</v>
      </c>
      <c r="X10" s="84">
        <v>0</v>
      </c>
      <c r="Y10" s="155">
        <f t="shared" si="6"/>
        <v>0</v>
      </c>
      <c r="Z10" s="84">
        <v>0</v>
      </c>
      <c r="AA10" s="155">
        <f t="shared" si="7"/>
        <v>0</v>
      </c>
      <c r="AB10" s="84">
        <f t="shared" si="1"/>
        <v>1502</v>
      </c>
      <c r="AC10" s="78"/>
      <c r="AD10" s="37"/>
      <c r="AE10" s="78"/>
      <c r="AF10" s="37"/>
      <c r="AG10" s="37"/>
      <c r="AH10" s="37"/>
      <c r="AI10" s="78"/>
      <c r="AJ10" s="78"/>
      <c r="AK10" s="78"/>
      <c r="AL10" s="78"/>
      <c r="AM10" s="78"/>
      <c r="AN10" s="78"/>
      <c r="AO10" s="78"/>
      <c r="AP10" s="78"/>
      <c r="AQ10" s="78"/>
      <c r="AR10" s="78"/>
      <c r="AS10" s="78"/>
      <c r="AT10" s="78"/>
      <c r="AU10" s="78"/>
      <c r="AV10" s="78"/>
      <c r="AW10" s="78"/>
      <c r="AY10" s="24"/>
      <c r="AZ10" s="24"/>
      <c r="BA10" s="24"/>
      <c r="BB10" s="24"/>
      <c r="BC10" s="24"/>
      <c r="BD10" s="24"/>
      <c r="BE10" s="24"/>
      <c r="BF10" s="24"/>
      <c r="BG10" s="24"/>
      <c r="BH10" s="24"/>
      <c r="BI10" s="24"/>
      <c r="BJ10" s="24"/>
      <c r="BK10" s="24"/>
      <c r="BL10" s="24"/>
    </row>
    <row r="11" spans="1:64" ht="15" customHeight="1">
      <c r="A11" s="297" t="s">
        <v>147</v>
      </c>
      <c r="B11" s="139" t="s">
        <v>281</v>
      </c>
      <c r="C11" s="35">
        <v>133440</v>
      </c>
      <c r="D11" s="35">
        <v>120158</v>
      </c>
      <c r="E11" s="152">
        <v>93.68</v>
      </c>
      <c r="F11" s="152">
        <v>4.96</v>
      </c>
      <c r="G11" s="152">
        <v>1.35</v>
      </c>
      <c r="H11" s="152">
        <v>0.01</v>
      </c>
      <c r="I11" s="152">
        <v>0</v>
      </c>
      <c r="J11" s="152">
        <v>0</v>
      </c>
      <c r="K11" s="152">
        <f t="shared" si="0"/>
        <v>100</v>
      </c>
      <c r="L11" s="297" t="s">
        <v>147</v>
      </c>
      <c r="M11" s="139" t="s">
        <v>281</v>
      </c>
      <c r="N11" s="35">
        <v>133440</v>
      </c>
      <c r="O11" s="35">
        <v>120158</v>
      </c>
      <c r="P11" s="156">
        <v>93.67</v>
      </c>
      <c r="Q11" s="155">
        <f t="shared" si="2"/>
        <v>124993.248</v>
      </c>
      <c r="R11" s="156">
        <v>4.96</v>
      </c>
      <c r="S11" s="155">
        <f t="shared" si="3"/>
        <v>6618.624</v>
      </c>
      <c r="T11" s="156">
        <v>1.35</v>
      </c>
      <c r="U11" s="155">
        <f t="shared" si="4"/>
        <v>1801.44</v>
      </c>
      <c r="V11" s="156">
        <v>0.01</v>
      </c>
      <c r="W11" s="155">
        <f t="shared" si="5"/>
        <v>13.344000000000001</v>
      </c>
      <c r="X11" s="156">
        <v>0</v>
      </c>
      <c r="Y11" s="155">
        <f t="shared" si="6"/>
        <v>0</v>
      </c>
      <c r="Z11" s="156">
        <v>0</v>
      </c>
      <c r="AA11" s="155">
        <f t="shared" si="7"/>
        <v>0</v>
      </c>
      <c r="AB11" s="156">
        <f t="shared" si="1"/>
        <v>133526.64600000004</v>
      </c>
      <c r="AC11" s="170"/>
      <c r="AD11" s="37"/>
      <c r="AE11" s="170"/>
      <c r="AF11" s="37"/>
      <c r="AG11" s="37"/>
      <c r="AH11" s="37"/>
      <c r="AI11" s="78"/>
      <c r="AJ11" s="78">
        <v>92770</v>
      </c>
      <c r="AK11" s="78"/>
      <c r="AL11" s="78"/>
      <c r="AM11" s="78"/>
      <c r="AN11" s="78"/>
      <c r="AO11" s="78"/>
      <c r="AP11" s="78"/>
      <c r="AQ11" s="78"/>
      <c r="AR11" s="78"/>
      <c r="AS11" s="78"/>
      <c r="AT11" s="78"/>
      <c r="AU11" s="78"/>
      <c r="AV11" s="78"/>
      <c r="AW11" s="78"/>
      <c r="AY11" s="24"/>
      <c r="AZ11" s="24"/>
      <c r="BA11" s="24"/>
      <c r="BB11" s="24"/>
      <c r="BC11" s="24"/>
      <c r="BD11" s="24"/>
      <c r="BE11" s="24"/>
      <c r="BF11" s="24"/>
      <c r="BG11" s="24"/>
      <c r="BH11" s="24"/>
      <c r="BI11" s="24"/>
      <c r="BJ11" s="24"/>
      <c r="BK11" s="24"/>
      <c r="BL11" s="24"/>
    </row>
    <row r="12" spans="1:64" ht="15" customHeight="1">
      <c r="A12" s="298"/>
      <c r="B12" s="140" t="s">
        <v>282</v>
      </c>
      <c r="C12" s="36">
        <v>540</v>
      </c>
      <c r="D12" s="36">
        <v>200</v>
      </c>
      <c r="E12" s="153">
        <v>100</v>
      </c>
      <c r="F12" s="153">
        <v>0</v>
      </c>
      <c r="G12" s="153">
        <v>0</v>
      </c>
      <c r="H12" s="153">
        <v>0</v>
      </c>
      <c r="I12" s="153">
        <v>0</v>
      </c>
      <c r="J12" s="153">
        <v>0</v>
      </c>
      <c r="K12" s="153">
        <f t="shared" si="0"/>
        <v>100</v>
      </c>
      <c r="L12" s="298"/>
      <c r="M12" s="140" t="s">
        <v>282</v>
      </c>
      <c r="N12" s="36">
        <v>540</v>
      </c>
      <c r="O12" s="36">
        <v>200</v>
      </c>
      <c r="P12" s="95">
        <v>100</v>
      </c>
      <c r="Q12" s="155">
        <f t="shared" si="2"/>
        <v>540</v>
      </c>
      <c r="R12" s="95">
        <v>0</v>
      </c>
      <c r="S12" s="155">
        <f t="shared" si="3"/>
        <v>0</v>
      </c>
      <c r="T12" s="95">
        <v>0</v>
      </c>
      <c r="U12" s="155">
        <f t="shared" si="4"/>
        <v>0</v>
      </c>
      <c r="V12" s="95">
        <v>0</v>
      </c>
      <c r="W12" s="155">
        <f t="shared" si="5"/>
        <v>0</v>
      </c>
      <c r="X12" s="95">
        <v>0</v>
      </c>
      <c r="Y12" s="155">
        <f t="shared" si="6"/>
        <v>0</v>
      </c>
      <c r="Z12" s="95">
        <v>0</v>
      </c>
      <c r="AA12" s="155">
        <f t="shared" si="7"/>
        <v>0</v>
      </c>
      <c r="AB12" s="95">
        <f t="shared" si="1"/>
        <v>640</v>
      </c>
      <c r="AC12" s="170"/>
      <c r="AD12" s="37"/>
      <c r="AE12" s="170"/>
      <c r="AF12" s="37"/>
      <c r="AG12" s="37"/>
      <c r="AH12" s="37"/>
      <c r="AI12" s="78"/>
      <c r="AJ12" s="78"/>
      <c r="AK12" s="78"/>
      <c r="AL12" s="78"/>
      <c r="AM12" s="78"/>
      <c r="AN12" s="78"/>
      <c r="AO12" s="78"/>
      <c r="AP12" s="78"/>
      <c r="AQ12" s="78"/>
      <c r="AR12" s="78"/>
      <c r="AS12" s="78"/>
      <c r="AT12" s="78"/>
      <c r="AU12" s="78"/>
      <c r="AV12" s="78"/>
      <c r="AW12" s="78"/>
      <c r="AY12" s="24"/>
      <c r="AZ12" s="24"/>
      <c r="BA12" s="24"/>
      <c r="BB12" s="24"/>
      <c r="BC12" s="24"/>
      <c r="BD12" s="24"/>
      <c r="BE12" s="24"/>
      <c r="BF12" s="24"/>
      <c r="BG12" s="24"/>
      <c r="BH12" s="24"/>
      <c r="BI12" s="24"/>
      <c r="BJ12" s="24"/>
      <c r="BK12" s="24"/>
      <c r="BL12" s="24"/>
    </row>
    <row r="13" spans="1:64" ht="15" customHeight="1">
      <c r="A13" s="299" t="s">
        <v>102</v>
      </c>
      <c r="B13" s="69" t="s">
        <v>281</v>
      </c>
      <c r="C13" s="78">
        <v>875815</v>
      </c>
      <c r="D13" s="78">
        <v>744398</v>
      </c>
      <c r="E13" s="218">
        <v>98.39</v>
      </c>
      <c r="F13" s="218">
        <v>0</v>
      </c>
      <c r="G13" s="218">
        <v>0</v>
      </c>
      <c r="H13" s="218">
        <v>1.04</v>
      </c>
      <c r="I13" s="218">
        <v>0.57</v>
      </c>
      <c r="J13" s="218">
        <v>0</v>
      </c>
      <c r="K13" s="218">
        <f t="shared" si="0"/>
        <v>100</v>
      </c>
      <c r="L13" s="299" t="s">
        <v>102</v>
      </c>
      <c r="M13" s="69" t="s">
        <v>281</v>
      </c>
      <c r="N13" s="78">
        <v>875815</v>
      </c>
      <c r="O13" s="78">
        <v>744398</v>
      </c>
      <c r="P13" s="84">
        <v>98.39</v>
      </c>
      <c r="Q13" s="155">
        <f t="shared" si="2"/>
        <v>861714.3785</v>
      </c>
      <c r="R13" s="84">
        <v>0</v>
      </c>
      <c r="S13" s="155">
        <f t="shared" si="3"/>
        <v>0</v>
      </c>
      <c r="T13" s="84">
        <v>0</v>
      </c>
      <c r="U13" s="155">
        <f t="shared" si="4"/>
        <v>0</v>
      </c>
      <c r="V13" s="84">
        <v>1.04</v>
      </c>
      <c r="W13" s="155">
        <f t="shared" si="5"/>
        <v>9108.476</v>
      </c>
      <c r="X13" s="84">
        <v>0.57</v>
      </c>
      <c r="Y13" s="155">
        <f t="shared" si="6"/>
        <v>4992.1455</v>
      </c>
      <c r="Z13" s="84">
        <v>0</v>
      </c>
      <c r="AA13" s="155">
        <f t="shared" si="7"/>
        <v>0</v>
      </c>
      <c r="AB13" s="84">
        <f t="shared" si="1"/>
        <v>875915</v>
      </c>
      <c r="AC13" s="78"/>
      <c r="AD13" s="37"/>
      <c r="AE13" s="78"/>
      <c r="AF13" s="37"/>
      <c r="AG13" s="37"/>
      <c r="AH13" s="37"/>
      <c r="AI13" s="78"/>
      <c r="AJ13" s="78">
        <v>3800</v>
      </c>
      <c r="AK13" s="78"/>
      <c r="AL13" s="78"/>
      <c r="AM13" s="78"/>
      <c r="AN13" s="78"/>
      <c r="AO13" s="78"/>
      <c r="AP13" s="78"/>
      <c r="AQ13" s="78"/>
      <c r="AR13" s="78"/>
      <c r="AS13" s="78"/>
      <c r="AT13" s="78"/>
      <c r="AU13" s="78"/>
      <c r="AV13" s="78"/>
      <c r="AW13" s="78"/>
      <c r="AY13" s="24"/>
      <c r="AZ13" s="24"/>
      <c r="BA13" s="24"/>
      <c r="BB13" s="24"/>
      <c r="BC13" s="24"/>
      <c r="BD13" s="24"/>
      <c r="BE13" s="24"/>
      <c r="BF13" s="24"/>
      <c r="BG13" s="24"/>
      <c r="BH13" s="24"/>
      <c r="BI13" s="24"/>
      <c r="BJ13" s="24"/>
      <c r="BK13" s="24"/>
      <c r="BL13" s="24"/>
    </row>
    <row r="14" spans="1:64" ht="15" customHeight="1">
      <c r="A14" s="299"/>
      <c r="B14" s="69" t="s">
        <v>282</v>
      </c>
      <c r="C14" s="78">
        <v>95284</v>
      </c>
      <c r="D14" s="78">
        <v>69987</v>
      </c>
      <c r="E14" s="218">
        <v>98.92</v>
      </c>
      <c r="F14" s="218">
        <v>0</v>
      </c>
      <c r="G14" s="218">
        <v>0</v>
      </c>
      <c r="H14" s="218">
        <v>0</v>
      </c>
      <c r="I14" s="218">
        <v>0.03</v>
      </c>
      <c r="J14" s="218">
        <v>1.05</v>
      </c>
      <c r="K14" s="218">
        <f t="shared" si="0"/>
        <v>100</v>
      </c>
      <c r="L14" s="299"/>
      <c r="M14" s="69" t="s">
        <v>282</v>
      </c>
      <c r="N14" s="78">
        <v>95284</v>
      </c>
      <c r="O14" s="78">
        <v>69987</v>
      </c>
      <c r="P14" s="84">
        <v>98.92</v>
      </c>
      <c r="Q14" s="155">
        <f t="shared" si="2"/>
        <v>94254.9328</v>
      </c>
      <c r="R14" s="84">
        <v>0</v>
      </c>
      <c r="S14" s="155">
        <f t="shared" si="3"/>
        <v>0</v>
      </c>
      <c r="T14" s="84">
        <v>0</v>
      </c>
      <c r="U14" s="155">
        <f t="shared" si="4"/>
        <v>0</v>
      </c>
      <c r="V14" s="84">
        <v>0</v>
      </c>
      <c r="W14" s="155">
        <f t="shared" si="5"/>
        <v>0</v>
      </c>
      <c r="X14" s="84">
        <v>0.03</v>
      </c>
      <c r="Y14" s="155">
        <f t="shared" si="6"/>
        <v>28.5852</v>
      </c>
      <c r="Z14" s="84">
        <v>1.05</v>
      </c>
      <c r="AA14" s="155">
        <f t="shared" si="7"/>
        <v>1000.482</v>
      </c>
      <c r="AB14" s="84">
        <f t="shared" si="1"/>
        <v>94383.518</v>
      </c>
      <c r="AC14" s="78"/>
      <c r="AD14" s="37"/>
      <c r="AE14" s="78"/>
      <c r="AF14" s="37"/>
      <c r="AG14" s="37"/>
      <c r="AH14" s="37"/>
      <c r="AI14" s="78"/>
      <c r="AJ14" s="78"/>
      <c r="AK14" s="78"/>
      <c r="AL14" s="78"/>
      <c r="AM14" s="78"/>
      <c r="AN14" s="78"/>
      <c r="AO14" s="78"/>
      <c r="AP14" s="78"/>
      <c r="AQ14" s="78"/>
      <c r="AR14" s="78"/>
      <c r="AS14" s="78"/>
      <c r="AT14" s="78"/>
      <c r="AU14" s="78"/>
      <c r="AV14" s="78"/>
      <c r="AW14" s="78"/>
      <c r="AY14" s="24"/>
      <c r="AZ14" s="24"/>
      <c r="BA14" s="24"/>
      <c r="BB14" s="24"/>
      <c r="BC14" s="24"/>
      <c r="BD14" s="24"/>
      <c r="BE14" s="24"/>
      <c r="BF14" s="24"/>
      <c r="BG14" s="24"/>
      <c r="BH14" s="24"/>
      <c r="BI14" s="24"/>
      <c r="BJ14" s="24"/>
      <c r="BK14" s="24"/>
      <c r="BL14" s="24"/>
    </row>
    <row r="15" spans="1:64" ht="15" customHeight="1">
      <c r="A15" s="297" t="s">
        <v>103</v>
      </c>
      <c r="B15" s="139" t="s">
        <v>281</v>
      </c>
      <c r="C15" s="35">
        <v>85150</v>
      </c>
      <c r="D15" s="35">
        <v>58679</v>
      </c>
      <c r="E15" s="152">
        <v>99.06</v>
      </c>
      <c r="F15" s="152">
        <v>0</v>
      </c>
      <c r="G15" s="152">
        <v>0</v>
      </c>
      <c r="H15" s="152">
        <v>0</v>
      </c>
      <c r="I15" s="152">
        <v>0.94</v>
      </c>
      <c r="J15" s="152">
        <v>0</v>
      </c>
      <c r="K15" s="152">
        <f t="shared" si="0"/>
        <v>100</v>
      </c>
      <c r="L15" s="297" t="s">
        <v>103</v>
      </c>
      <c r="M15" s="139" t="s">
        <v>281</v>
      </c>
      <c r="N15" s="35">
        <v>85150</v>
      </c>
      <c r="O15" s="35">
        <v>58679</v>
      </c>
      <c r="P15" s="156">
        <v>99.06</v>
      </c>
      <c r="Q15" s="155">
        <f t="shared" si="2"/>
        <v>84349.59</v>
      </c>
      <c r="R15" s="156">
        <v>0</v>
      </c>
      <c r="S15" s="155">
        <f t="shared" si="3"/>
        <v>0</v>
      </c>
      <c r="T15" s="156">
        <v>0</v>
      </c>
      <c r="U15" s="155">
        <f t="shared" si="4"/>
        <v>0</v>
      </c>
      <c r="V15" s="156">
        <v>0</v>
      </c>
      <c r="W15" s="155">
        <f t="shared" si="5"/>
        <v>0</v>
      </c>
      <c r="X15" s="156">
        <v>0.94</v>
      </c>
      <c r="Y15" s="155">
        <f t="shared" si="6"/>
        <v>800.41</v>
      </c>
      <c r="Z15" s="156">
        <v>0</v>
      </c>
      <c r="AA15" s="155">
        <f t="shared" si="7"/>
        <v>0</v>
      </c>
      <c r="AB15" s="156">
        <f t="shared" si="1"/>
        <v>85250</v>
      </c>
      <c r="AC15" s="170"/>
      <c r="AD15" s="37"/>
      <c r="AE15" s="170"/>
      <c r="AF15" s="37"/>
      <c r="AG15" s="37"/>
      <c r="AH15" s="37"/>
      <c r="AI15" s="78"/>
      <c r="AJ15" s="78">
        <v>206604</v>
      </c>
      <c r="AK15" s="78"/>
      <c r="AL15" s="78"/>
      <c r="AM15" s="78"/>
      <c r="AN15" s="78"/>
      <c r="AO15" s="78"/>
      <c r="AP15" s="78"/>
      <c r="AQ15" s="78"/>
      <c r="AR15" s="78"/>
      <c r="AS15" s="78"/>
      <c r="AT15" s="78"/>
      <c r="AU15" s="78"/>
      <c r="AV15" s="78"/>
      <c r="AW15" s="78"/>
      <c r="AY15" s="24"/>
      <c r="AZ15" s="24"/>
      <c r="BA15" s="24"/>
      <c r="BB15" s="24"/>
      <c r="BC15" s="24"/>
      <c r="BD15" s="24"/>
      <c r="BE15" s="24"/>
      <c r="BF15" s="24"/>
      <c r="BG15" s="24"/>
      <c r="BH15" s="24"/>
      <c r="BI15" s="24"/>
      <c r="BJ15" s="24"/>
      <c r="BK15" s="24"/>
      <c r="BL15" s="24"/>
    </row>
    <row r="16" spans="1:64" ht="15" customHeight="1">
      <c r="A16" s="298"/>
      <c r="B16" s="140" t="s">
        <v>282</v>
      </c>
      <c r="C16" s="36">
        <v>7620</v>
      </c>
      <c r="D16" s="36">
        <v>5080</v>
      </c>
      <c r="E16" s="153">
        <v>100</v>
      </c>
      <c r="F16" s="153">
        <v>0</v>
      </c>
      <c r="G16" s="153">
        <v>0</v>
      </c>
      <c r="H16" s="153">
        <v>0</v>
      </c>
      <c r="I16" s="153">
        <v>0</v>
      </c>
      <c r="J16" s="153">
        <v>0</v>
      </c>
      <c r="K16" s="153">
        <f t="shared" si="0"/>
        <v>100</v>
      </c>
      <c r="L16" s="298"/>
      <c r="M16" s="140" t="s">
        <v>282</v>
      </c>
      <c r="N16" s="36">
        <v>7620</v>
      </c>
      <c r="O16" s="36">
        <v>5080</v>
      </c>
      <c r="P16" s="95">
        <v>100</v>
      </c>
      <c r="Q16" s="155">
        <f t="shared" si="2"/>
        <v>7620</v>
      </c>
      <c r="R16" s="95">
        <v>0</v>
      </c>
      <c r="S16" s="155">
        <f t="shared" si="3"/>
        <v>0</v>
      </c>
      <c r="T16" s="95">
        <v>0</v>
      </c>
      <c r="U16" s="155">
        <f t="shared" si="4"/>
        <v>0</v>
      </c>
      <c r="V16" s="95">
        <v>0</v>
      </c>
      <c r="W16" s="155">
        <f t="shared" si="5"/>
        <v>0</v>
      </c>
      <c r="X16" s="95">
        <v>0</v>
      </c>
      <c r="Y16" s="155">
        <f t="shared" si="6"/>
        <v>0</v>
      </c>
      <c r="Z16" s="95">
        <v>0</v>
      </c>
      <c r="AA16" s="155">
        <f t="shared" si="7"/>
        <v>0</v>
      </c>
      <c r="AB16" s="95">
        <f t="shared" si="1"/>
        <v>7720</v>
      </c>
      <c r="AC16" s="170"/>
      <c r="AD16" s="37"/>
      <c r="AE16" s="170"/>
      <c r="AF16" s="37"/>
      <c r="AG16" s="37"/>
      <c r="AH16" s="37"/>
      <c r="AI16" s="78"/>
      <c r="AJ16" s="78"/>
      <c r="AK16" s="78"/>
      <c r="AL16" s="78"/>
      <c r="AM16" s="78"/>
      <c r="AN16" s="78"/>
      <c r="AO16" s="78"/>
      <c r="AP16" s="78"/>
      <c r="AQ16" s="78"/>
      <c r="AR16" s="78"/>
      <c r="AS16" s="78"/>
      <c r="AT16" s="78"/>
      <c r="AU16" s="78"/>
      <c r="AV16" s="78"/>
      <c r="AW16" s="78"/>
      <c r="AY16" s="24"/>
      <c r="AZ16" s="24"/>
      <c r="BA16" s="24"/>
      <c r="BB16" s="24"/>
      <c r="BC16" s="24"/>
      <c r="BD16" s="24"/>
      <c r="BE16" s="24"/>
      <c r="BF16" s="24"/>
      <c r="BG16" s="24"/>
      <c r="BH16" s="24"/>
      <c r="BI16" s="24"/>
      <c r="BJ16" s="24"/>
      <c r="BK16" s="24"/>
      <c r="BL16" s="24"/>
    </row>
    <row r="17" spans="1:64" ht="15" customHeight="1">
      <c r="A17" s="299" t="s">
        <v>104</v>
      </c>
      <c r="B17" s="69" t="s">
        <v>281</v>
      </c>
      <c r="C17" s="78">
        <v>2860</v>
      </c>
      <c r="D17" s="78">
        <v>2200</v>
      </c>
      <c r="E17" s="218">
        <v>100</v>
      </c>
      <c r="F17" s="218">
        <v>0</v>
      </c>
      <c r="G17" s="218">
        <v>0</v>
      </c>
      <c r="H17" s="218">
        <v>0</v>
      </c>
      <c r="I17" s="218">
        <v>0</v>
      </c>
      <c r="J17" s="218">
        <v>0</v>
      </c>
      <c r="K17" s="218">
        <f t="shared" si="0"/>
        <v>100</v>
      </c>
      <c r="L17" s="299" t="s">
        <v>104</v>
      </c>
      <c r="M17" s="69" t="s">
        <v>281</v>
      </c>
      <c r="N17" s="78">
        <v>2860</v>
      </c>
      <c r="O17" s="78">
        <v>2200</v>
      </c>
      <c r="P17" s="84">
        <v>100</v>
      </c>
      <c r="Q17" s="155">
        <f t="shared" si="2"/>
        <v>2860</v>
      </c>
      <c r="R17" s="84">
        <v>0</v>
      </c>
      <c r="S17" s="155">
        <f t="shared" si="3"/>
        <v>0</v>
      </c>
      <c r="T17" s="84">
        <v>0</v>
      </c>
      <c r="U17" s="155">
        <f t="shared" si="4"/>
        <v>0</v>
      </c>
      <c r="V17" s="84">
        <v>0</v>
      </c>
      <c r="W17" s="155">
        <f t="shared" si="5"/>
        <v>0</v>
      </c>
      <c r="X17" s="84">
        <v>0</v>
      </c>
      <c r="Y17" s="155">
        <f t="shared" si="6"/>
        <v>0</v>
      </c>
      <c r="Z17" s="84">
        <v>0</v>
      </c>
      <c r="AA17" s="155">
        <f t="shared" si="7"/>
        <v>0</v>
      </c>
      <c r="AB17" s="84">
        <f t="shared" si="1"/>
        <v>2960</v>
      </c>
      <c r="AC17" s="78"/>
      <c r="AD17" s="37"/>
      <c r="AE17" s="78"/>
      <c r="AF17" s="37"/>
      <c r="AG17" s="37"/>
      <c r="AH17" s="37"/>
      <c r="AI17" s="78"/>
      <c r="AJ17" s="78">
        <v>80642</v>
      </c>
      <c r="AK17" s="78"/>
      <c r="AL17" s="78"/>
      <c r="AM17" s="78"/>
      <c r="AN17" s="78"/>
      <c r="AO17" s="78"/>
      <c r="AP17" s="78"/>
      <c r="AQ17" s="78"/>
      <c r="AR17" s="78"/>
      <c r="AS17" s="78"/>
      <c r="AT17" s="78"/>
      <c r="AU17" s="78"/>
      <c r="AV17" s="78"/>
      <c r="AW17" s="78"/>
      <c r="AY17" s="24"/>
      <c r="AZ17" s="24"/>
      <c r="BA17" s="24"/>
      <c r="BB17" s="24"/>
      <c r="BC17" s="24"/>
      <c r="BD17" s="24"/>
      <c r="BE17" s="24"/>
      <c r="BF17" s="24"/>
      <c r="BG17" s="24"/>
      <c r="BH17" s="24"/>
      <c r="BI17" s="24"/>
      <c r="BJ17" s="24"/>
      <c r="BK17" s="24"/>
      <c r="BL17" s="24"/>
    </row>
    <row r="18" spans="1:64" ht="15" customHeight="1">
      <c r="A18" s="299"/>
      <c r="B18" s="69" t="s">
        <v>282</v>
      </c>
      <c r="C18" s="78">
        <v>940</v>
      </c>
      <c r="D18" s="78">
        <v>750</v>
      </c>
      <c r="E18" s="218">
        <v>100</v>
      </c>
      <c r="F18" s="218">
        <v>0</v>
      </c>
      <c r="G18" s="218">
        <v>0</v>
      </c>
      <c r="H18" s="218">
        <v>0</v>
      </c>
      <c r="I18" s="218">
        <v>0</v>
      </c>
      <c r="J18" s="218">
        <v>0</v>
      </c>
      <c r="K18" s="218">
        <f t="shared" si="0"/>
        <v>100</v>
      </c>
      <c r="L18" s="299"/>
      <c r="M18" s="69" t="s">
        <v>282</v>
      </c>
      <c r="N18" s="78">
        <v>940</v>
      </c>
      <c r="O18" s="78">
        <v>750</v>
      </c>
      <c r="P18" s="84">
        <v>100</v>
      </c>
      <c r="Q18" s="155">
        <f t="shared" si="2"/>
        <v>940</v>
      </c>
      <c r="R18" s="84">
        <v>0</v>
      </c>
      <c r="S18" s="155">
        <f t="shared" si="3"/>
        <v>0</v>
      </c>
      <c r="T18" s="84">
        <v>0</v>
      </c>
      <c r="U18" s="155">
        <f t="shared" si="4"/>
        <v>0</v>
      </c>
      <c r="V18" s="84">
        <v>0</v>
      </c>
      <c r="W18" s="155">
        <f t="shared" si="5"/>
        <v>0</v>
      </c>
      <c r="X18" s="84">
        <v>0</v>
      </c>
      <c r="Y18" s="155">
        <f t="shared" si="6"/>
        <v>0</v>
      </c>
      <c r="Z18" s="84">
        <v>0</v>
      </c>
      <c r="AA18" s="155">
        <f t="shared" si="7"/>
        <v>0</v>
      </c>
      <c r="AB18" s="84">
        <f t="shared" si="1"/>
        <v>1040</v>
      </c>
      <c r="AC18" s="78"/>
      <c r="AD18" s="37"/>
      <c r="AE18" s="78"/>
      <c r="AF18" s="37"/>
      <c r="AG18" s="37"/>
      <c r="AH18" s="37"/>
      <c r="AI18" s="78"/>
      <c r="AJ18" s="78"/>
      <c r="AK18" s="78"/>
      <c r="AL18" s="78"/>
      <c r="AM18" s="78"/>
      <c r="AN18" s="78"/>
      <c r="AO18" s="78"/>
      <c r="AP18" s="78"/>
      <c r="AQ18" s="78"/>
      <c r="AR18" s="78"/>
      <c r="AS18" s="78"/>
      <c r="AT18" s="78"/>
      <c r="AU18" s="78"/>
      <c r="AV18" s="78"/>
      <c r="AW18" s="78"/>
      <c r="AY18" s="24"/>
      <c r="AZ18" s="24"/>
      <c r="BA18" s="24"/>
      <c r="BB18" s="24"/>
      <c r="BC18" s="24"/>
      <c r="BD18" s="24"/>
      <c r="BE18" s="24"/>
      <c r="BF18" s="24"/>
      <c r="BG18" s="24"/>
      <c r="BH18" s="24"/>
      <c r="BI18" s="24"/>
      <c r="BJ18" s="24"/>
      <c r="BK18" s="24"/>
      <c r="BL18" s="24"/>
    </row>
    <row r="19" spans="1:64" ht="15" customHeight="1">
      <c r="A19" s="297" t="s">
        <v>105</v>
      </c>
      <c r="B19" s="139" t="s">
        <v>281</v>
      </c>
      <c r="C19" s="35">
        <v>205004</v>
      </c>
      <c r="D19" s="35">
        <v>174124</v>
      </c>
      <c r="E19" s="152">
        <v>99.12</v>
      </c>
      <c r="F19" s="152">
        <v>0</v>
      </c>
      <c r="G19" s="152">
        <v>0.78</v>
      </c>
      <c r="H19" s="152">
        <v>0</v>
      </c>
      <c r="I19" s="152">
        <v>0.1</v>
      </c>
      <c r="J19" s="152">
        <v>0</v>
      </c>
      <c r="K19" s="152">
        <f t="shared" si="0"/>
        <v>100</v>
      </c>
      <c r="L19" s="297" t="s">
        <v>105</v>
      </c>
      <c r="M19" s="139" t="s">
        <v>281</v>
      </c>
      <c r="N19" s="35">
        <v>205004</v>
      </c>
      <c r="O19" s="35">
        <v>174124</v>
      </c>
      <c r="P19" s="156">
        <v>99.12</v>
      </c>
      <c r="Q19" s="155">
        <f t="shared" si="2"/>
        <v>203199.96480000002</v>
      </c>
      <c r="R19" s="156">
        <v>0</v>
      </c>
      <c r="S19" s="155">
        <f t="shared" si="3"/>
        <v>0</v>
      </c>
      <c r="T19" s="156">
        <v>0.78</v>
      </c>
      <c r="U19" s="155">
        <f t="shared" si="4"/>
        <v>1599.0312</v>
      </c>
      <c r="V19" s="156">
        <v>0</v>
      </c>
      <c r="W19" s="155">
        <f t="shared" si="5"/>
        <v>0</v>
      </c>
      <c r="X19" s="156">
        <v>0.1</v>
      </c>
      <c r="Y19" s="155">
        <f t="shared" si="6"/>
        <v>205.00400000000002</v>
      </c>
      <c r="Z19" s="156">
        <v>0</v>
      </c>
      <c r="AA19" s="155">
        <f t="shared" si="7"/>
        <v>0</v>
      </c>
      <c r="AB19" s="156">
        <f t="shared" si="1"/>
        <v>205104</v>
      </c>
      <c r="AC19" s="170"/>
      <c r="AD19" s="37"/>
      <c r="AE19" s="170"/>
      <c r="AF19" s="37"/>
      <c r="AG19" s="37"/>
      <c r="AH19" s="37"/>
      <c r="AI19" s="78"/>
      <c r="AJ19" s="78">
        <v>142120</v>
      </c>
      <c r="AK19" s="78"/>
      <c r="AL19" s="78"/>
      <c r="AM19" s="78"/>
      <c r="AN19" s="78"/>
      <c r="AO19" s="78"/>
      <c r="AP19" s="78"/>
      <c r="AQ19" s="78"/>
      <c r="AR19" s="78"/>
      <c r="AS19" s="78"/>
      <c r="AT19" s="78"/>
      <c r="AU19" s="78"/>
      <c r="AV19" s="78"/>
      <c r="AW19" s="78"/>
      <c r="AY19" s="24"/>
      <c r="AZ19" s="24"/>
      <c r="BA19" s="24"/>
      <c r="BB19" s="24"/>
      <c r="BC19" s="24"/>
      <c r="BD19" s="24"/>
      <c r="BE19" s="24"/>
      <c r="BF19" s="24"/>
      <c r="BG19" s="24"/>
      <c r="BH19" s="24"/>
      <c r="BI19" s="24"/>
      <c r="BJ19" s="24"/>
      <c r="BK19" s="24"/>
      <c r="BL19" s="24"/>
    </row>
    <row r="20" spans="1:64" ht="15" customHeight="1">
      <c r="A20" s="298"/>
      <c r="B20" s="140" t="s">
        <v>282</v>
      </c>
      <c r="C20" s="36">
        <v>1600</v>
      </c>
      <c r="D20" s="36">
        <v>1100</v>
      </c>
      <c r="E20" s="153">
        <v>100</v>
      </c>
      <c r="F20" s="153">
        <v>0</v>
      </c>
      <c r="G20" s="153">
        <v>0</v>
      </c>
      <c r="H20" s="153">
        <v>0</v>
      </c>
      <c r="I20" s="153">
        <v>0</v>
      </c>
      <c r="J20" s="153">
        <v>0</v>
      </c>
      <c r="K20" s="153">
        <f t="shared" si="0"/>
        <v>100</v>
      </c>
      <c r="L20" s="298"/>
      <c r="M20" s="140" t="s">
        <v>282</v>
      </c>
      <c r="N20" s="36">
        <v>1600</v>
      </c>
      <c r="O20" s="36">
        <v>1100</v>
      </c>
      <c r="P20" s="95">
        <v>100</v>
      </c>
      <c r="Q20" s="155">
        <f t="shared" si="2"/>
        <v>1600</v>
      </c>
      <c r="R20" s="95">
        <v>0</v>
      </c>
      <c r="S20" s="155">
        <f t="shared" si="3"/>
        <v>0</v>
      </c>
      <c r="T20" s="95">
        <v>0</v>
      </c>
      <c r="U20" s="155">
        <f t="shared" si="4"/>
        <v>0</v>
      </c>
      <c r="V20" s="95">
        <v>0</v>
      </c>
      <c r="W20" s="155">
        <f t="shared" si="5"/>
        <v>0</v>
      </c>
      <c r="X20" s="95">
        <v>0</v>
      </c>
      <c r="Y20" s="155">
        <f t="shared" si="6"/>
        <v>0</v>
      </c>
      <c r="Z20" s="95">
        <v>0</v>
      </c>
      <c r="AA20" s="155">
        <f t="shared" si="7"/>
        <v>0</v>
      </c>
      <c r="AB20" s="95">
        <f t="shared" si="1"/>
        <v>1700</v>
      </c>
      <c r="AC20" s="170"/>
      <c r="AD20" s="37"/>
      <c r="AE20" s="170"/>
      <c r="AF20" s="37"/>
      <c r="AG20" s="37"/>
      <c r="AH20" s="37"/>
      <c r="AI20" s="78"/>
      <c r="AJ20" s="78"/>
      <c r="AK20" s="78"/>
      <c r="AL20" s="78"/>
      <c r="AM20" s="78"/>
      <c r="AN20" s="78"/>
      <c r="AO20" s="78"/>
      <c r="AP20" s="78"/>
      <c r="AQ20" s="78"/>
      <c r="AR20" s="78"/>
      <c r="AS20" s="78"/>
      <c r="AT20" s="78"/>
      <c r="AU20" s="78"/>
      <c r="AV20" s="78"/>
      <c r="AW20" s="78"/>
      <c r="AY20" s="24"/>
      <c r="AZ20" s="24"/>
      <c r="BA20" s="24"/>
      <c r="BB20" s="24"/>
      <c r="BC20" s="24"/>
      <c r="BD20" s="24"/>
      <c r="BE20" s="24"/>
      <c r="BF20" s="24"/>
      <c r="BG20" s="24"/>
      <c r="BH20" s="24"/>
      <c r="BI20" s="24"/>
      <c r="BJ20" s="24"/>
      <c r="BK20" s="24"/>
      <c r="BL20" s="24"/>
    </row>
    <row r="21" spans="1:64" ht="15" customHeight="1">
      <c r="A21" s="299" t="s">
        <v>106</v>
      </c>
      <c r="B21" s="69" t="s">
        <v>281</v>
      </c>
      <c r="C21" s="78">
        <v>76637</v>
      </c>
      <c r="D21" s="78">
        <v>63000</v>
      </c>
      <c r="E21" s="218">
        <v>97</v>
      </c>
      <c r="F21" s="218">
        <v>3</v>
      </c>
      <c r="G21" s="218">
        <v>0</v>
      </c>
      <c r="H21" s="218">
        <v>0</v>
      </c>
      <c r="I21" s="218">
        <v>0</v>
      </c>
      <c r="J21" s="218">
        <v>0</v>
      </c>
      <c r="K21" s="218">
        <f t="shared" si="0"/>
        <v>100</v>
      </c>
      <c r="L21" s="299" t="s">
        <v>106</v>
      </c>
      <c r="M21" s="69" t="s">
        <v>281</v>
      </c>
      <c r="N21" s="78">
        <v>76637</v>
      </c>
      <c r="O21" s="78">
        <v>63000</v>
      </c>
      <c r="P21" s="84">
        <v>97</v>
      </c>
      <c r="Q21" s="155">
        <f t="shared" si="2"/>
        <v>74337.89</v>
      </c>
      <c r="R21" s="84">
        <v>3</v>
      </c>
      <c r="S21" s="155">
        <f t="shared" si="3"/>
        <v>2299.11</v>
      </c>
      <c r="T21" s="84">
        <v>0</v>
      </c>
      <c r="U21" s="155">
        <f t="shared" si="4"/>
        <v>0</v>
      </c>
      <c r="V21" s="84">
        <v>0</v>
      </c>
      <c r="W21" s="155">
        <f t="shared" si="5"/>
        <v>0</v>
      </c>
      <c r="X21" s="84">
        <v>0</v>
      </c>
      <c r="Y21" s="155">
        <f t="shared" si="6"/>
        <v>0</v>
      </c>
      <c r="Z21" s="84">
        <v>0</v>
      </c>
      <c r="AA21" s="155">
        <f t="shared" si="7"/>
        <v>0</v>
      </c>
      <c r="AB21" s="84">
        <f t="shared" si="1"/>
        <v>76737</v>
      </c>
      <c r="AC21" s="78"/>
      <c r="AD21" s="37"/>
      <c r="AE21" s="78"/>
      <c r="AF21" s="37"/>
      <c r="AG21" s="37"/>
      <c r="AH21" s="37"/>
      <c r="AI21" s="78"/>
      <c r="AJ21" s="78">
        <v>30470</v>
      </c>
      <c r="AK21" s="78"/>
      <c r="AL21" s="78"/>
      <c r="AM21" s="78"/>
      <c r="AN21" s="78"/>
      <c r="AO21" s="78"/>
      <c r="AP21" s="78"/>
      <c r="AQ21" s="78"/>
      <c r="AR21" s="78"/>
      <c r="AS21" s="78"/>
      <c r="AT21" s="78"/>
      <c r="AU21" s="78"/>
      <c r="AV21" s="78"/>
      <c r="AW21" s="78"/>
      <c r="AY21" s="24"/>
      <c r="AZ21" s="24"/>
      <c r="BA21" s="24"/>
      <c r="BB21" s="24"/>
      <c r="BC21" s="24"/>
      <c r="BD21" s="24"/>
      <c r="BE21" s="24"/>
      <c r="BF21" s="24"/>
      <c r="BG21" s="24"/>
      <c r="BH21" s="24"/>
      <c r="BI21" s="24"/>
      <c r="BJ21" s="24"/>
      <c r="BK21" s="24"/>
      <c r="BL21" s="24"/>
    </row>
    <row r="22" spans="1:64" ht="15" customHeight="1">
      <c r="A22" s="299"/>
      <c r="B22" s="69" t="s">
        <v>282</v>
      </c>
      <c r="C22" s="78">
        <v>4005</v>
      </c>
      <c r="D22" s="78">
        <v>3505</v>
      </c>
      <c r="E22" s="218">
        <v>99.88</v>
      </c>
      <c r="F22" s="218">
        <v>0.12</v>
      </c>
      <c r="G22" s="218">
        <v>0</v>
      </c>
      <c r="H22" s="218">
        <v>0</v>
      </c>
      <c r="I22" s="218">
        <v>0</v>
      </c>
      <c r="J22" s="218">
        <v>0</v>
      </c>
      <c r="K22" s="218">
        <f t="shared" si="0"/>
        <v>100</v>
      </c>
      <c r="L22" s="299"/>
      <c r="M22" s="69" t="s">
        <v>282</v>
      </c>
      <c r="N22" s="78">
        <v>4005</v>
      </c>
      <c r="O22" s="78">
        <v>3505</v>
      </c>
      <c r="P22" s="84">
        <v>99.88</v>
      </c>
      <c r="Q22" s="155">
        <f t="shared" si="2"/>
        <v>4000.1939999999995</v>
      </c>
      <c r="R22" s="84">
        <v>0.12</v>
      </c>
      <c r="S22" s="155">
        <f t="shared" si="3"/>
        <v>4.806</v>
      </c>
      <c r="T22" s="84">
        <v>0</v>
      </c>
      <c r="U22" s="155">
        <f t="shared" si="4"/>
        <v>0</v>
      </c>
      <c r="V22" s="84">
        <v>0</v>
      </c>
      <c r="W22" s="155">
        <f t="shared" si="5"/>
        <v>0</v>
      </c>
      <c r="X22" s="84">
        <v>0</v>
      </c>
      <c r="Y22" s="155">
        <f t="shared" si="6"/>
        <v>0</v>
      </c>
      <c r="Z22" s="84">
        <v>0</v>
      </c>
      <c r="AA22" s="155">
        <f t="shared" si="7"/>
        <v>0</v>
      </c>
      <c r="AB22" s="84">
        <f t="shared" si="1"/>
        <v>4104.999999999999</v>
      </c>
      <c r="AC22" s="78"/>
      <c r="AD22" s="37"/>
      <c r="AE22" s="78"/>
      <c r="AF22" s="37"/>
      <c r="AG22" s="37"/>
      <c r="AH22" s="37"/>
      <c r="AI22" s="78"/>
      <c r="AJ22" s="78"/>
      <c r="AK22" s="78"/>
      <c r="AL22" s="78"/>
      <c r="AM22" s="78"/>
      <c r="AN22" s="78"/>
      <c r="AO22" s="78"/>
      <c r="AP22" s="78"/>
      <c r="AQ22" s="78"/>
      <c r="AR22" s="78"/>
      <c r="AS22" s="78"/>
      <c r="AT22" s="78"/>
      <c r="AU22" s="78"/>
      <c r="AV22" s="78"/>
      <c r="AW22" s="78"/>
      <c r="AY22" s="24"/>
      <c r="AZ22" s="24"/>
      <c r="BA22" s="24"/>
      <c r="BB22" s="24"/>
      <c r="BC22" s="24"/>
      <c r="BD22" s="24"/>
      <c r="BE22" s="24"/>
      <c r="BF22" s="24"/>
      <c r="BG22" s="24"/>
      <c r="BH22" s="24"/>
      <c r="BI22" s="24"/>
      <c r="BJ22" s="24"/>
      <c r="BK22" s="24"/>
      <c r="BL22" s="24"/>
    </row>
    <row r="23" spans="1:64" ht="15" customHeight="1">
      <c r="A23" s="297" t="s">
        <v>107</v>
      </c>
      <c r="B23" s="139" t="s">
        <v>281</v>
      </c>
      <c r="C23" s="35">
        <v>138680</v>
      </c>
      <c r="D23" s="35">
        <v>117670</v>
      </c>
      <c r="E23" s="152">
        <v>70.78</v>
      </c>
      <c r="F23" s="152">
        <v>20.91</v>
      </c>
      <c r="G23" s="152">
        <v>0</v>
      </c>
      <c r="H23" s="152">
        <v>7.79</v>
      </c>
      <c r="I23" s="152">
        <v>0.52</v>
      </c>
      <c r="J23" s="152">
        <v>0</v>
      </c>
      <c r="K23" s="152">
        <f t="shared" si="0"/>
        <v>100</v>
      </c>
      <c r="L23" s="297" t="s">
        <v>107</v>
      </c>
      <c r="M23" s="139" t="s">
        <v>281</v>
      </c>
      <c r="N23" s="35">
        <v>138680</v>
      </c>
      <c r="O23" s="35">
        <v>117670</v>
      </c>
      <c r="P23" s="156">
        <v>70.78</v>
      </c>
      <c r="Q23" s="155">
        <f t="shared" si="2"/>
        <v>98157.704</v>
      </c>
      <c r="R23" s="156">
        <v>20.91</v>
      </c>
      <c r="S23" s="155">
        <f t="shared" si="3"/>
        <v>28997.987999999998</v>
      </c>
      <c r="T23" s="156">
        <v>0</v>
      </c>
      <c r="U23" s="155">
        <f t="shared" si="4"/>
        <v>0</v>
      </c>
      <c r="V23" s="156">
        <v>7.79</v>
      </c>
      <c r="W23" s="155">
        <f t="shared" si="5"/>
        <v>10803.171999999999</v>
      </c>
      <c r="X23" s="156">
        <v>0.52</v>
      </c>
      <c r="Y23" s="155">
        <f t="shared" si="6"/>
        <v>721.1360000000001</v>
      </c>
      <c r="Z23" s="156">
        <v>0</v>
      </c>
      <c r="AA23" s="155">
        <f t="shared" si="7"/>
        <v>0</v>
      </c>
      <c r="AB23" s="156">
        <f t="shared" si="1"/>
        <v>138779.99999999997</v>
      </c>
      <c r="AC23" s="170"/>
      <c r="AD23" s="37"/>
      <c r="AE23" s="170"/>
      <c r="AF23" s="37"/>
      <c r="AG23" s="37"/>
      <c r="AH23" s="37"/>
      <c r="AI23" s="78"/>
      <c r="AJ23" s="78">
        <v>11572</v>
      </c>
      <c r="AK23" s="78"/>
      <c r="AL23" s="78"/>
      <c r="AM23" s="78"/>
      <c r="AN23" s="78"/>
      <c r="AO23" s="78"/>
      <c r="AP23" s="78"/>
      <c r="AQ23" s="78"/>
      <c r="AR23" s="78"/>
      <c r="AS23" s="78"/>
      <c r="AT23" s="78"/>
      <c r="AU23" s="78"/>
      <c r="AV23" s="78"/>
      <c r="AW23" s="78"/>
      <c r="AY23" s="24"/>
      <c r="AZ23" s="24"/>
      <c r="BA23" s="24"/>
      <c r="BB23" s="24"/>
      <c r="BC23" s="24"/>
      <c r="BD23" s="24"/>
      <c r="BE23" s="24"/>
      <c r="BF23" s="24"/>
      <c r="BG23" s="24"/>
      <c r="BH23" s="24"/>
      <c r="BI23" s="24"/>
      <c r="BJ23" s="24"/>
      <c r="BK23" s="24"/>
      <c r="BL23" s="24"/>
    </row>
    <row r="24" spans="1:64" ht="15" customHeight="1" thickBot="1">
      <c r="A24" s="281"/>
      <c r="B24" s="7" t="s">
        <v>282</v>
      </c>
      <c r="C24" s="39">
        <v>3440</v>
      </c>
      <c r="D24" s="39">
        <v>3050</v>
      </c>
      <c r="E24" s="171">
        <v>100</v>
      </c>
      <c r="F24" s="171">
        <v>0</v>
      </c>
      <c r="G24" s="171">
        <v>0</v>
      </c>
      <c r="H24" s="171">
        <v>0</v>
      </c>
      <c r="I24" s="171">
        <v>0</v>
      </c>
      <c r="J24" s="171">
        <v>0</v>
      </c>
      <c r="K24" s="171">
        <f t="shared" si="0"/>
        <v>100</v>
      </c>
      <c r="L24" s="298"/>
      <c r="M24" s="140" t="s">
        <v>282</v>
      </c>
      <c r="N24" s="36">
        <v>3440</v>
      </c>
      <c r="O24" s="36">
        <v>3050</v>
      </c>
      <c r="P24" s="95">
        <v>100</v>
      </c>
      <c r="Q24" s="155">
        <f t="shared" si="2"/>
        <v>3440</v>
      </c>
      <c r="R24" s="95">
        <v>0</v>
      </c>
      <c r="S24" s="155">
        <f>R24*N24/100</f>
        <v>0</v>
      </c>
      <c r="T24" s="95">
        <v>0</v>
      </c>
      <c r="U24" s="155">
        <f t="shared" si="4"/>
        <v>0</v>
      </c>
      <c r="V24" s="95">
        <v>0</v>
      </c>
      <c r="W24" s="155">
        <f t="shared" si="5"/>
        <v>0</v>
      </c>
      <c r="X24" s="95">
        <v>0</v>
      </c>
      <c r="Y24" s="155">
        <f t="shared" si="6"/>
        <v>0</v>
      </c>
      <c r="Z24" s="95">
        <v>0</v>
      </c>
      <c r="AA24" s="155">
        <f t="shared" si="7"/>
        <v>0</v>
      </c>
      <c r="AB24" s="95">
        <f t="shared" si="1"/>
        <v>3540</v>
      </c>
      <c r="AC24" s="170"/>
      <c r="AD24" s="37"/>
      <c r="AE24" s="170"/>
      <c r="AF24" s="37"/>
      <c r="AG24" s="37"/>
      <c r="AH24" s="37"/>
      <c r="AI24" s="78"/>
      <c r="AJ24" s="78"/>
      <c r="AK24" s="78"/>
      <c r="AL24" s="78"/>
      <c r="AM24" s="78"/>
      <c r="AN24" s="78"/>
      <c r="AO24" s="78"/>
      <c r="AP24" s="78"/>
      <c r="AQ24" s="78"/>
      <c r="AR24" s="78"/>
      <c r="AS24" s="78"/>
      <c r="AT24" s="78"/>
      <c r="AU24" s="78"/>
      <c r="AV24" s="78"/>
      <c r="AW24" s="78"/>
      <c r="AY24" s="24"/>
      <c r="AZ24" s="24"/>
      <c r="BA24" s="24"/>
      <c r="BB24" s="24"/>
      <c r="BC24" s="24"/>
      <c r="BD24" s="24"/>
      <c r="BE24" s="24"/>
      <c r="BF24" s="24"/>
      <c r="BG24" s="24"/>
      <c r="BH24" s="24"/>
      <c r="BI24" s="24"/>
      <c r="BJ24" s="24"/>
      <c r="BK24" s="24"/>
      <c r="BL24" s="24"/>
    </row>
    <row r="25" spans="1:64" ht="15" customHeight="1" thickTop="1">
      <c r="A25" s="265"/>
      <c r="B25" s="265"/>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78"/>
      <c r="AD25" s="37"/>
      <c r="AE25" s="78"/>
      <c r="AF25" s="37"/>
      <c r="AG25" s="37"/>
      <c r="AH25" s="37"/>
      <c r="AI25" s="78"/>
      <c r="AJ25" s="78">
        <v>59007</v>
      </c>
      <c r="AK25" s="78"/>
      <c r="AL25" s="78"/>
      <c r="AM25" s="78"/>
      <c r="AN25" s="78"/>
      <c r="AO25" s="78"/>
      <c r="AP25" s="78"/>
      <c r="AQ25" s="78"/>
      <c r="AR25" s="78"/>
      <c r="AS25" s="78"/>
      <c r="AT25" s="78"/>
      <c r="AU25" s="78"/>
      <c r="AV25" s="78"/>
      <c r="AW25" s="78"/>
      <c r="AY25" s="24"/>
      <c r="AZ25" s="24"/>
      <c r="BA25" s="24"/>
      <c r="BB25" s="24"/>
      <c r="BC25" s="24"/>
      <c r="BD25" s="24"/>
      <c r="BE25" s="24"/>
      <c r="BF25" s="24"/>
      <c r="BG25" s="24"/>
      <c r="BH25" s="24"/>
      <c r="BI25" s="24"/>
      <c r="BJ25" s="24"/>
      <c r="BK25" s="24"/>
      <c r="BL25" s="24"/>
    </row>
    <row r="26" spans="1:64" ht="1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78"/>
      <c r="AD26" s="37"/>
      <c r="AE26" s="78"/>
      <c r="AF26" s="37"/>
      <c r="AG26" s="37"/>
      <c r="AH26" s="37"/>
      <c r="AI26" s="78"/>
      <c r="AJ26" s="78"/>
      <c r="AK26" s="78"/>
      <c r="AL26" s="78"/>
      <c r="AM26" s="78"/>
      <c r="AN26" s="78"/>
      <c r="AO26" s="78"/>
      <c r="AP26" s="78"/>
      <c r="AQ26" s="78"/>
      <c r="AR26" s="78"/>
      <c r="AS26" s="78"/>
      <c r="AT26" s="78"/>
      <c r="AU26" s="78"/>
      <c r="AV26" s="78"/>
      <c r="AW26" s="78"/>
      <c r="AY26" s="24"/>
      <c r="AZ26" s="24"/>
      <c r="BA26" s="24"/>
      <c r="BB26" s="24"/>
      <c r="BC26" s="24"/>
      <c r="BD26" s="24"/>
      <c r="BE26" s="24"/>
      <c r="BF26" s="24"/>
      <c r="BG26" s="24"/>
      <c r="BH26" s="24"/>
      <c r="BI26" s="24"/>
      <c r="BJ26" s="24"/>
      <c r="BK26" s="24"/>
      <c r="BL26" s="24"/>
    </row>
    <row r="27" spans="1:64" ht="15" customHeight="1">
      <c r="A27" s="257">
        <v>58</v>
      </c>
      <c r="B27" s="257"/>
      <c r="C27" s="257"/>
      <c r="D27" s="257"/>
      <c r="E27" s="257"/>
      <c r="F27" s="257"/>
      <c r="G27" s="257"/>
      <c r="H27" s="257"/>
      <c r="I27" s="257"/>
      <c r="J27" s="257"/>
      <c r="K27" s="257"/>
      <c r="L27" s="1"/>
      <c r="M27" s="1"/>
      <c r="N27" s="1"/>
      <c r="O27" s="1"/>
      <c r="P27" s="1"/>
      <c r="Q27" s="1"/>
      <c r="R27" s="1"/>
      <c r="S27" s="1"/>
      <c r="T27" s="1"/>
      <c r="U27" s="1"/>
      <c r="V27" s="1"/>
      <c r="W27" s="1"/>
      <c r="X27" s="1"/>
      <c r="Y27" s="1"/>
      <c r="Z27" s="1"/>
      <c r="AA27" s="1"/>
      <c r="AB27" s="1"/>
      <c r="AC27" s="78"/>
      <c r="AD27" s="37"/>
      <c r="AE27" s="78"/>
      <c r="AF27" s="37"/>
      <c r="AG27" s="37"/>
      <c r="AH27" s="37"/>
      <c r="AI27" s="78"/>
      <c r="AJ27" s="78"/>
      <c r="AK27" s="78"/>
      <c r="AL27" s="78"/>
      <c r="AM27" s="78"/>
      <c r="AN27" s="78"/>
      <c r="AO27" s="78"/>
      <c r="AP27" s="78"/>
      <c r="AQ27" s="78"/>
      <c r="AR27" s="78"/>
      <c r="AS27" s="78"/>
      <c r="AT27" s="78"/>
      <c r="AU27" s="78"/>
      <c r="AV27" s="78"/>
      <c r="AW27" s="78"/>
      <c r="AY27" s="24"/>
      <c r="AZ27" s="24"/>
      <c r="BA27" s="24"/>
      <c r="BB27" s="24"/>
      <c r="BC27" s="24"/>
      <c r="BD27" s="24"/>
      <c r="BE27" s="24"/>
      <c r="BF27" s="24"/>
      <c r="BG27" s="24"/>
      <c r="BH27" s="24"/>
      <c r="BI27" s="24"/>
      <c r="BJ27" s="24"/>
      <c r="BK27" s="24"/>
      <c r="BL27" s="24"/>
    </row>
    <row r="28" spans="1:64" ht="23.25" customHeight="1">
      <c r="A28" s="265" t="s">
        <v>286</v>
      </c>
      <c r="B28" s="265"/>
      <c r="C28" s="265"/>
      <c r="D28" s="265"/>
      <c r="E28" s="265"/>
      <c r="F28" s="265"/>
      <c r="G28" s="265"/>
      <c r="H28" s="265"/>
      <c r="I28" s="265"/>
      <c r="J28" s="265"/>
      <c r="K28" s="265"/>
      <c r="L28" s="265" t="s">
        <v>163</v>
      </c>
      <c r="M28" s="265"/>
      <c r="N28" s="265"/>
      <c r="O28" s="265"/>
      <c r="P28" s="265"/>
      <c r="Q28" s="265"/>
      <c r="R28" s="265"/>
      <c r="S28" s="265"/>
      <c r="T28" s="265"/>
      <c r="U28" s="265"/>
      <c r="V28" s="265"/>
      <c r="W28" s="265"/>
      <c r="X28" s="265"/>
      <c r="Y28" s="265"/>
      <c r="Z28" s="265"/>
      <c r="AA28" s="265"/>
      <c r="AB28" s="265"/>
      <c r="AC28" s="78"/>
      <c r="AD28" s="37"/>
      <c r="AE28" s="78"/>
      <c r="AF28" s="37"/>
      <c r="AG28" s="37"/>
      <c r="AH28" s="37"/>
      <c r="AI28" s="78"/>
      <c r="AJ28" s="78"/>
      <c r="AK28" s="78"/>
      <c r="AL28" s="78"/>
      <c r="AM28" s="78"/>
      <c r="AN28" s="78"/>
      <c r="AO28" s="78"/>
      <c r="AP28" s="78"/>
      <c r="AQ28" s="78"/>
      <c r="AR28" s="78"/>
      <c r="AS28" s="78"/>
      <c r="AT28" s="78"/>
      <c r="AU28" s="78"/>
      <c r="AV28" s="78"/>
      <c r="AW28" s="78"/>
      <c r="AY28" s="24"/>
      <c r="AZ28" s="24"/>
      <c r="BA28" s="24"/>
      <c r="BB28" s="24"/>
      <c r="BC28" s="24"/>
      <c r="BD28" s="24"/>
      <c r="BE28" s="24"/>
      <c r="BF28" s="24"/>
      <c r="BG28" s="24"/>
      <c r="BH28" s="24"/>
      <c r="BI28" s="24"/>
      <c r="BJ28" s="24"/>
      <c r="BK28" s="24"/>
      <c r="BL28" s="24"/>
    </row>
    <row r="29" spans="1:64" ht="40.5" customHeight="1" thickBot="1">
      <c r="A29" s="286" t="s">
        <v>231</v>
      </c>
      <c r="B29" s="286"/>
      <c r="C29" s="286"/>
      <c r="D29" s="286"/>
      <c r="E29" s="286"/>
      <c r="F29" s="286"/>
      <c r="G29" s="286"/>
      <c r="H29" s="286"/>
      <c r="I29" s="286"/>
      <c r="J29" s="286"/>
      <c r="K29" s="286"/>
      <c r="L29" s="286" t="s">
        <v>231</v>
      </c>
      <c r="M29" s="286"/>
      <c r="N29" s="286"/>
      <c r="O29" s="286"/>
      <c r="P29" s="286"/>
      <c r="Q29" s="286"/>
      <c r="R29" s="286"/>
      <c r="S29" s="286"/>
      <c r="T29" s="286"/>
      <c r="U29" s="286"/>
      <c r="V29" s="286"/>
      <c r="W29" s="286"/>
      <c r="X29" s="286"/>
      <c r="Y29" s="286"/>
      <c r="Z29" s="286"/>
      <c r="AA29" s="286"/>
      <c r="AB29" s="286"/>
      <c r="AC29" s="78"/>
      <c r="AD29" s="37"/>
      <c r="AE29" s="78"/>
      <c r="AF29" s="37"/>
      <c r="AG29" s="37"/>
      <c r="AH29" s="37"/>
      <c r="AI29" s="78"/>
      <c r="AJ29" s="78"/>
      <c r="AK29" s="78"/>
      <c r="AL29" s="78"/>
      <c r="AM29" s="78"/>
      <c r="AN29" s="78"/>
      <c r="AO29" s="78"/>
      <c r="AP29" s="78"/>
      <c r="AQ29" s="78"/>
      <c r="AR29" s="78"/>
      <c r="AS29" s="78"/>
      <c r="AT29" s="78"/>
      <c r="AU29" s="78"/>
      <c r="AV29" s="78"/>
      <c r="AW29" s="78"/>
      <c r="AY29" s="24"/>
      <c r="AZ29" s="24"/>
      <c r="BA29" s="24"/>
      <c r="BB29" s="24"/>
      <c r="BC29" s="24"/>
      <c r="BD29" s="24"/>
      <c r="BE29" s="24"/>
      <c r="BF29" s="24"/>
      <c r="BG29" s="24"/>
      <c r="BH29" s="24"/>
      <c r="BI29" s="24"/>
      <c r="BJ29" s="24"/>
      <c r="BK29" s="24"/>
      <c r="BL29" s="24"/>
    </row>
    <row r="30" spans="1:64" ht="27" customHeight="1" thickTop="1">
      <c r="A30" s="276" t="s">
        <v>113</v>
      </c>
      <c r="B30" s="280" t="s">
        <v>133</v>
      </c>
      <c r="C30" s="276" t="s">
        <v>154</v>
      </c>
      <c r="D30" s="276" t="s">
        <v>155</v>
      </c>
      <c r="E30" s="289" t="s">
        <v>96</v>
      </c>
      <c r="F30" s="289"/>
      <c r="G30" s="289"/>
      <c r="H30" s="289"/>
      <c r="I30" s="289"/>
      <c r="J30" s="289"/>
      <c r="K30" s="289"/>
      <c r="L30" s="276" t="s">
        <v>113</v>
      </c>
      <c r="M30" s="280" t="s">
        <v>133</v>
      </c>
      <c r="N30" s="276" t="s">
        <v>154</v>
      </c>
      <c r="O30" s="276" t="s">
        <v>155</v>
      </c>
      <c r="P30" s="289" t="s">
        <v>96</v>
      </c>
      <c r="Q30" s="289"/>
      <c r="R30" s="289"/>
      <c r="S30" s="289"/>
      <c r="T30" s="289"/>
      <c r="U30" s="289"/>
      <c r="V30" s="289"/>
      <c r="W30" s="289"/>
      <c r="X30" s="289"/>
      <c r="Y30" s="289"/>
      <c r="Z30" s="289"/>
      <c r="AA30" s="289"/>
      <c r="AB30" s="289"/>
      <c r="AC30" s="37"/>
      <c r="AD30" s="37"/>
      <c r="AE30" s="37"/>
      <c r="AF30" s="37"/>
      <c r="AG30" s="37"/>
      <c r="AH30" s="37"/>
      <c r="AI30" s="78"/>
      <c r="AJ30" s="78">
        <v>224301</v>
      </c>
      <c r="AK30" s="78"/>
      <c r="AL30" s="78"/>
      <c r="AM30" s="78"/>
      <c r="AN30" s="78"/>
      <c r="AO30" s="78"/>
      <c r="AP30" s="78"/>
      <c r="AQ30" s="78"/>
      <c r="AR30" s="78"/>
      <c r="AS30" s="78"/>
      <c r="AT30" s="78"/>
      <c r="AU30" s="78"/>
      <c r="AV30" s="78"/>
      <c r="AW30" s="78"/>
      <c r="AY30" s="24"/>
      <c r="AZ30" s="24"/>
      <c r="BA30" s="24"/>
      <c r="BB30" s="24"/>
      <c r="BC30" s="24"/>
      <c r="BD30" s="24"/>
      <c r="BE30" s="24"/>
      <c r="BF30" s="24"/>
      <c r="BG30" s="24"/>
      <c r="BH30" s="24"/>
      <c r="BI30" s="24"/>
      <c r="BJ30" s="24"/>
      <c r="BK30" s="24"/>
      <c r="BL30" s="24"/>
    </row>
    <row r="31" spans="1:64" ht="27.75" customHeight="1" thickBot="1">
      <c r="A31" s="295"/>
      <c r="B31" s="281"/>
      <c r="C31" s="295"/>
      <c r="D31" s="295"/>
      <c r="E31" s="99" t="s">
        <v>157</v>
      </c>
      <c r="F31" s="99" t="s">
        <v>158</v>
      </c>
      <c r="G31" s="99" t="s">
        <v>159</v>
      </c>
      <c r="H31" s="99" t="s">
        <v>160</v>
      </c>
      <c r="I31" s="99" t="s">
        <v>161</v>
      </c>
      <c r="J31" s="99" t="s">
        <v>162</v>
      </c>
      <c r="K31" s="99" t="s">
        <v>97</v>
      </c>
      <c r="L31" s="295"/>
      <c r="M31" s="281"/>
      <c r="N31" s="295"/>
      <c r="O31" s="295"/>
      <c r="P31" s="99" t="s">
        <v>157</v>
      </c>
      <c r="Q31" s="99"/>
      <c r="R31" s="99" t="s">
        <v>158</v>
      </c>
      <c r="S31" s="99"/>
      <c r="T31" s="99" t="s">
        <v>159</v>
      </c>
      <c r="U31" s="99"/>
      <c r="V31" s="99" t="s">
        <v>160</v>
      </c>
      <c r="W31" s="99"/>
      <c r="X31" s="99" t="s">
        <v>161</v>
      </c>
      <c r="Y31" s="99"/>
      <c r="Z31" s="99" t="s">
        <v>162</v>
      </c>
      <c r="AA31" s="99"/>
      <c r="AB31" s="99" t="s">
        <v>97</v>
      </c>
      <c r="AC31" s="170"/>
      <c r="AD31" s="37"/>
      <c r="AE31" s="170"/>
      <c r="AF31" s="37"/>
      <c r="AG31" s="37"/>
      <c r="AH31" s="37"/>
      <c r="AI31" s="78"/>
      <c r="AJ31" s="78">
        <v>62908</v>
      </c>
      <c r="AK31" s="78"/>
      <c r="AL31" s="78"/>
      <c r="AM31" s="78"/>
      <c r="AN31" s="78"/>
      <c r="AO31" s="78"/>
      <c r="AP31" s="78"/>
      <c r="AQ31" s="78"/>
      <c r="AR31" s="78"/>
      <c r="AS31" s="78"/>
      <c r="AT31" s="78"/>
      <c r="AU31" s="78"/>
      <c r="AV31" s="78"/>
      <c r="AW31" s="78"/>
      <c r="AY31" s="24"/>
      <c r="AZ31" s="24"/>
      <c r="BA31" s="24"/>
      <c r="BB31" s="24"/>
      <c r="BC31" s="24"/>
      <c r="BD31" s="24"/>
      <c r="BE31" s="24"/>
      <c r="BF31" s="24"/>
      <c r="BG31" s="24"/>
      <c r="BH31" s="24"/>
      <c r="BI31" s="24"/>
      <c r="BJ31" s="24"/>
      <c r="BK31" s="24"/>
      <c r="BL31" s="24"/>
    </row>
    <row r="32" spans="1:64" ht="15" customHeight="1" thickTop="1">
      <c r="A32" s="299" t="s">
        <v>108</v>
      </c>
      <c r="B32" s="69" t="s">
        <v>138</v>
      </c>
      <c r="C32" s="218">
        <v>24970</v>
      </c>
      <c r="D32" s="218">
        <v>20739</v>
      </c>
      <c r="E32" s="218">
        <v>100</v>
      </c>
      <c r="F32" s="218">
        <v>0</v>
      </c>
      <c r="G32" s="218">
        <v>0</v>
      </c>
      <c r="H32" s="218">
        <v>0</v>
      </c>
      <c r="I32" s="218">
        <v>0</v>
      </c>
      <c r="J32" s="218">
        <v>0</v>
      </c>
      <c r="K32" s="218">
        <f aca="true" t="shared" si="8" ref="K32:K41">SUM(E32:J32)</f>
        <v>100</v>
      </c>
      <c r="L32" s="299" t="s">
        <v>108</v>
      </c>
      <c r="M32" s="69" t="s">
        <v>138</v>
      </c>
      <c r="N32" s="78">
        <v>24970</v>
      </c>
      <c r="O32" s="78">
        <v>20739</v>
      </c>
      <c r="P32" s="218">
        <v>100</v>
      </c>
      <c r="Q32" s="155">
        <f aca="true" t="shared" si="9" ref="Q32:Q48">P32*N32/100</f>
        <v>24970</v>
      </c>
      <c r="R32" s="218">
        <v>0</v>
      </c>
      <c r="S32" s="155">
        <f aca="true" t="shared" si="10" ref="S32:S48">R32*N32/100</f>
        <v>0</v>
      </c>
      <c r="T32" s="218">
        <v>0</v>
      </c>
      <c r="U32" s="155">
        <f aca="true" t="shared" si="11" ref="U32:U48">T32*N32/100</f>
        <v>0</v>
      </c>
      <c r="V32" s="218">
        <v>0</v>
      </c>
      <c r="W32" s="155">
        <f aca="true" t="shared" si="12" ref="W32:W48">V32*N32/100</f>
        <v>0</v>
      </c>
      <c r="X32" s="218">
        <v>0</v>
      </c>
      <c r="Y32" s="155">
        <f aca="true" t="shared" si="13" ref="Y32:Y48">X32*N32/100</f>
        <v>0</v>
      </c>
      <c r="Z32" s="218">
        <v>0</v>
      </c>
      <c r="AA32" s="155">
        <f aca="true" t="shared" si="14" ref="AA32:AA48">Z32*N32/100</f>
        <v>0</v>
      </c>
      <c r="AB32" s="218">
        <f aca="true" t="shared" si="15" ref="AB32:AB41">SUM(P32:Z32)</f>
        <v>25070</v>
      </c>
      <c r="AC32" s="170"/>
      <c r="AD32" s="37"/>
      <c r="AE32" s="170"/>
      <c r="AF32" s="37"/>
      <c r="AG32" s="37"/>
      <c r="AH32" s="37"/>
      <c r="AI32" s="78"/>
      <c r="AJ32" s="78">
        <v>111800</v>
      </c>
      <c r="AK32" s="78"/>
      <c r="AL32" s="78"/>
      <c r="AM32" s="78"/>
      <c r="AN32" s="78"/>
      <c r="AO32" s="78"/>
      <c r="AP32" s="78"/>
      <c r="AQ32" s="78"/>
      <c r="AR32" s="78"/>
      <c r="AS32" s="78"/>
      <c r="AT32" s="78"/>
      <c r="AU32" s="78"/>
      <c r="AV32" s="78"/>
      <c r="AW32" s="78"/>
      <c r="AY32" s="24"/>
      <c r="AZ32" s="24"/>
      <c r="BA32" s="24"/>
      <c r="BB32" s="24"/>
      <c r="BC32" s="24"/>
      <c r="BD32" s="24"/>
      <c r="BE32" s="24"/>
      <c r="BF32" s="24"/>
      <c r="BG32" s="24"/>
      <c r="BH32" s="24"/>
      <c r="BI32" s="24"/>
      <c r="BJ32" s="24"/>
      <c r="BK32" s="24"/>
      <c r="BL32" s="24"/>
    </row>
    <row r="33" spans="1:64" ht="15" customHeight="1">
      <c r="A33" s="299"/>
      <c r="B33" s="69" t="s">
        <v>139</v>
      </c>
      <c r="C33" s="218">
        <v>5500</v>
      </c>
      <c r="D33" s="218">
        <v>5200</v>
      </c>
      <c r="E33" s="218">
        <v>100</v>
      </c>
      <c r="F33" s="218">
        <v>0</v>
      </c>
      <c r="G33" s="218">
        <v>0</v>
      </c>
      <c r="H33" s="218">
        <v>0</v>
      </c>
      <c r="I33" s="218">
        <v>0</v>
      </c>
      <c r="J33" s="218">
        <v>0</v>
      </c>
      <c r="K33" s="218">
        <f t="shared" si="8"/>
        <v>100</v>
      </c>
      <c r="L33" s="299"/>
      <c r="M33" s="69" t="s">
        <v>139</v>
      </c>
      <c r="N33" s="78">
        <v>5500</v>
      </c>
      <c r="O33" s="78">
        <v>5200</v>
      </c>
      <c r="P33" s="218">
        <v>100</v>
      </c>
      <c r="Q33" s="155">
        <f t="shared" si="9"/>
        <v>5500</v>
      </c>
      <c r="R33" s="218">
        <v>0</v>
      </c>
      <c r="S33" s="155">
        <f t="shared" si="10"/>
        <v>0</v>
      </c>
      <c r="T33" s="218">
        <v>0</v>
      </c>
      <c r="U33" s="155">
        <f t="shared" si="11"/>
        <v>0</v>
      </c>
      <c r="V33" s="218">
        <v>0</v>
      </c>
      <c r="W33" s="155">
        <f t="shared" si="12"/>
        <v>0</v>
      </c>
      <c r="X33" s="218">
        <v>0</v>
      </c>
      <c r="Y33" s="155">
        <f t="shared" si="13"/>
        <v>0</v>
      </c>
      <c r="Z33" s="218">
        <v>0</v>
      </c>
      <c r="AA33" s="155">
        <f t="shared" si="14"/>
        <v>0</v>
      </c>
      <c r="AB33" s="218">
        <f t="shared" si="15"/>
        <v>5600</v>
      </c>
      <c r="AC33" s="170"/>
      <c r="AD33" s="37"/>
      <c r="AE33" s="170"/>
      <c r="AF33" s="37"/>
      <c r="AG33" s="37"/>
      <c r="AH33" s="37"/>
      <c r="AI33" s="78"/>
      <c r="AJ33" s="78"/>
      <c r="AK33" s="78"/>
      <c r="AL33" s="78"/>
      <c r="AM33" s="78"/>
      <c r="AN33" s="78"/>
      <c r="AO33" s="78"/>
      <c r="AP33" s="78"/>
      <c r="AQ33" s="78"/>
      <c r="AR33" s="78"/>
      <c r="AS33" s="78"/>
      <c r="AT33" s="78"/>
      <c r="AU33" s="78"/>
      <c r="AV33" s="78"/>
      <c r="AW33" s="78"/>
      <c r="AY33" s="24"/>
      <c r="AZ33" s="24"/>
      <c r="BA33" s="24"/>
      <c r="BB33" s="24"/>
      <c r="BC33" s="24"/>
      <c r="BD33" s="24"/>
      <c r="BE33" s="24"/>
      <c r="BF33" s="24"/>
      <c r="BG33" s="24"/>
      <c r="BH33" s="24"/>
      <c r="BI33" s="24"/>
      <c r="BJ33" s="24"/>
      <c r="BK33" s="24"/>
      <c r="BL33" s="24"/>
    </row>
    <row r="34" spans="1:64" ht="15" customHeight="1">
      <c r="A34" s="297" t="s">
        <v>109</v>
      </c>
      <c r="B34" s="139" t="s">
        <v>138</v>
      </c>
      <c r="C34" s="152">
        <v>11386.5</v>
      </c>
      <c r="D34" s="152">
        <v>10450.5</v>
      </c>
      <c r="E34" s="152">
        <v>99.84</v>
      </c>
      <c r="F34" s="152">
        <v>0</v>
      </c>
      <c r="G34" s="152">
        <v>0</v>
      </c>
      <c r="H34" s="152">
        <v>0</v>
      </c>
      <c r="I34" s="152">
        <v>0.16</v>
      </c>
      <c r="J34" s="152">
        <v>0</v>
      </c>
      <c r="K34" s="152">
        <f t="shared" si="8"/>
        <v>100</v>
      </c>
      <c r="L34" s="297" t="s">
        <v>109</v>
      </c>
      <c r="M34" s="139" t="s">
        <v>138</v>
      </c>
      <c r="N34" s="35">
        <v>11386.5</v>
      </c>
      <c r="O34" s="35">
        <v>10450.5</v>
      </c>
      <c r="P34" s="152">
        <v>99.84</v>
      </c>
      <c r="Q34" s="155">
        <f t="shared" si="9"/>
        <v>11368.281600000002</v>
      </c>
      <c r="R34" s="152">
        <v>0</v>
      </c>
      <c r="S34" s="155">
        <f t="shared" si="10"/>
        <v>0</v>
      </c>
      <c r="T34" s="152">
        <v>0</v>
      </c>
      <c r="U34" s="155">
        <f t="shared" si="11"/>
        <v>0</v>
      </c>
      <c r="V34" s="152">
        <v>0</v>
      </c>
      <c r="W34" s="155">
        <f t="shared" si="12"/>
        <v>0</v>
      </c>
      <c r="X34" s="152">
        <v>0.16</v>
      </c>
      <c r="Y34" s="155">
        <f t="shared" si="13"/>
        <v>18.218400000000003</v>
      </c>
      <c r="Z34" s="152">
        <v>0</v>
      </c>
      <c r="AA34" s="155">
        <f t="shared" si="14"/>
        <v>0</v>
      </c>
      <c r="AB34" s="152">
        <f t="shared" si="15"/>
        <v>11486.500000000002</v>
      </c>
      <c r="AC34" s="78"/>
      <c r="AD34" s="37"/>
      <c r="AE34" s="78"/>
      <c r="AF34" s="37"/>
      <c r="AG34" s="37"/>
      <c r="AH34" s="37"/>
      <c r="AI34" s="78"/>
      <c r="AJ34" s="78">
        <v>138677</v>
      </c>
      <c r="AK34" s="78"/>
      <c r="AL34" s="78"/>
      <c r="AM34" s="78"/>
      <c r="AN34" s="78"/>
      <c r="AO34" s="78"/>
      <c r="AP34" s="78"/>
      <c r="AQ34" s="78"/>
      <c r="AR34" s="78"/>
      <c r="AS34" s="78"/>
      <c r="AT34" s="78"/>
      <c r="AU34" s="78"/>
      <c r="AV34" s="78"/>
      <c r="AW34" s="78"/>
      <c r="AY34" s="24"/>
      <c r="AZ34" s="24"/>
      <c r="BA34" s="24"/>
      <c r="BB34" s="24"/>
      <c r="BC34" s="24"/>
      <c r="BD34" s="24"/>
      <c r="BE34" s="24"/>
      <c r="BF34" s="24"/>
      <c r="BG34" s="24"/>
      <c r="BH34" s="24"/>
      <c r="BI34" s="24"/>
      <c r="BJ34" s="24"/>
      <c r="BK34" s="24"/>
      <c r="BL34" s="24"/>
    </row>
    <row r="35" spans="1:64" ht="15" customHeight="1">
      <c r="A35" s="298"/>
      <c r="B35" s="140" t="s">
        <v>139</v>
      </c>
      <c r="C35" s="153">
        <v>185</v>
      </c>
      <c r="D35" s="153">
        <v>160</v>
      </c>
      <c r="E35" s="153">
        <v>100</v>
      </c>
      <c r="F35" s="153">
        <v>0</v>
      </c>
      <c r="G35" s="153">
        <v>0</v>
      </c>
      <c r="H35" s="153">
        <v>0</v>
      </c>
      <c r="I35" s="153">
        <v>0</v>
      </c>
      <c r="J35" s="153">
        <v>0</v>
      </c>
      <c r="K35" s="153">
        <f t="shared" si="8"/>
        <v>100</v>
      </c>
      <c r="L35" s="298"/>
      <c r="M35" s="140" t="s">
        <v>139</v>
      </c>
      <c r="N35" s="36">
        <v>185</v>
      </c>
      <c r="O35" s="36">
        <v>160</v>
      </c>
      <c r="P35" s="153">
        <v>100</v>
      </c>
      <c r="Q35" s="155">
        <f t="shared" si="9"/>
        <v>185</v>
      </c>
      <c r="R35" s="153">
        <v>0</v>
      </c>
      <c r="S35" s="155">
        <f t="shared" si="10"/>
        <v>0</v>
      </c>
      <c r="T35" s="153">
        <v>0</v>
      </c>
      <c r="U35" s="155">
        <f t="shared" si="11"/>
        <v>0</v>
      </c>
      <c r="V35" s="153">
        <v>0</v>
      </c>
      <c r="W35" s="155">
        <f t="shared" si="12"/>
        <v>0</v>
      </c>
      <c r="X35" s="153">
        <v>0</v>
      </c>
      <c r="Y35" s="155">
        <f t="shared" si="13"/>
        <v>0</v>
      </c>
      <c r="Z35" s="153">
        <v>0</v>
      </c>
      <c r="AA35" s="155">
        <f t="shared" si="14"/>
        <v>0</v>
      </c>
      <c r="AB35" s="153">
        <f t="shared" si="15"/>
        <v>285</v>
      </c>
      <c r="AC35" s="78"/>
      <c r="AD35" s="37"/>
      <c r="AE35" s="78"/>
      <c r="AF35" s="37"/>
      <c r="AG35" s="37"/>
      <c r="AH35" s="37"/>
      <c r="AI35" s="78"/>
      <c r="AJ35" s="78"/>
      <c r="AK35" s="78"/>
      <c r="AL35" s="78"/>
      <c r="AM35" s="78"/>
      <c r="AN35" s="78"/>
      <c r="AO35" s="78"/>
      <c r="AP35" s="78"/>
      <c r="AQ35" s="78"/>
      <c r="AR35" s="78"/>
      <c r="AS35" s="78"/>
      <c r="AT35" s="78"/>
      <c r="AU35" s="78"/>
      <c r="AV35" s="78"/>
      <c r="AW35" s="78"/>
      <c r="AY35" s="24"/>
      <c r="AZ35" s="24"/>
      <c r="BA35" s="24"/>
      <c r="BB35" s="24"/>
      <c r="BC35" s="24"/>
      <c r="BD35" s="24"/>
      <c r="BE35" s="24"/>
      <c r="BF35" s="24"/>
      <c r="BG35" s="24"/>
      <c r="BH35" s="24"/>
      <c r="BI35" s="24"/>
      <c r="BJ35" s="24"/>
      <c r="BK35" s="24"/>
      <c r="BL35" s="24"/>
    </row>
    <row r="36" spans="1:64" ht="15" customHeight="1">
      <c r="A36" s="301" t="s">
        <v>110</v>
      </c>
      <c r="B36" s="69" t="s">
        <v>138</v>
      </c>
      <c r="C36" s="218">
        <v>58467</v>
      </c>
      <c r="D36" s="218">
        <v>53248</v>
      </c>
      <c r="E36" s="218">
        <v>99.99</v>
      </c>
      <c r="F36" s="218">
        <v>0</v>
      </c>
      <c r="G36" s="218">
        <v>0</v>
      </c>
      <c r="H36" s="218">
        <v>0</v>
      </c>
      <c r="I36" s="218">
        <v>0.01</v>
      </c>
      <c r="J36" s="218">
        <v>0</v>
      </c>
      <c r="K36" s="218">
        <f t="shared" si="8"/>
        <v>100</v>
      </c>
      <c r="L36" s="301" t="s">
        <v>110</v>
      </c>
      <c r="M36" s="69" t="s">
        <v>138</v>
      </c>
      <c r="N36" s="78">
        <v>58467</v>
      </c>
      <c r="O36" s="78">
        <v>53248</v>
      </c>
      <c r="P36" s="218">
        <v>99.99</v>
      </c>
      <c r="Q36" s="155">
        <f t="shared" si="9"/>
        <v>58461.1533</v>
      </c>
      <c r="R36" s="218">
        <v>0</v>
      </c>
      <c r="S36" s="155">
        <f t="shared" si="10"/>
        <v>0</v>
      </c>
      <c r="T36" s="218">
        <v>0</v>
      </c>
      <c r="U36" s="155">
        <f t="shared" si="11"/>
        <v>0</v>
      </c>
      <c r="V36" s="218">
        <v>0</v>
      </c>
      <c r="W36" s="155">
        <f t="shared" si="12"/>
        <v>0</v>
      </c>
      <c r="X36" s="218">
        <v>0.01</v>
      </c>
      <c r="Y36" s="155">
        <f t="shared" si="13"/>
        <v>5.846699999999999</v>
      </c>
      <c r="Z36" s="218">
        <v>0</v>
      </c>
      <c r="AA36" s="155">
        <f t="shared" si="14"/>
        <v>0</v>
      </c>
      <c r="AB36" s="218">
        <f t="shared" si="15"/>
        <v>58567</v>
      </c>
      <c r="AC36" s="49"/>
      <c r="AD36" s="37"/>
      <c r="AE36" s="49"/>
      <c r="AF36" s="37"/>
      <c r="AG36" s="37"/>
      <c r="AH36" s="37"/>
      <c r="AI36" s="82"/>
      <c r="AJ36" s="50"/>
      <c r="AK36" s="50"/>
      <c r="AL36" s="78"/>
      <c r="AM36" s="50"/>
      <c r="AN36" s="78"/>
      <c r="AO36" s="50"/>
      <c r="AP36" s="78"/>
      <c r="AQ36" s="50"/>
      <c r="AR36" s="78"/>
      <c r="AS36" s="50"/>
      <c r="AT36" s="78"/>
      <c r="AU36" s="50"/>
      <c r="AV36" s="78"/>
      <c r="AW36" s="50"/>
      <c r="AY36" s="24"/>
      <c r="AZ36" s="24"/>
      <c r="BA36" s="24"/>
      <c r="BB36" s="24"/>
      <c r="BC36" s="24"/>
      <c r="BD36" s="24"/>
      <c r="BE36" s="24"/>
      <c r="BF36" s="24"/>
      <c r="BG36" s="24"/>
      <c r="BH36" s="24"/>
      <c r="BI36" s="24"/>
      <c r="BJ36" s="24"/>
      <c r="BK36" s="24"/>
      <c r="BL36" s="24"/>
    </row>
    <row r="37" spans="1:64" ht="15" customHeight="1">
      <c r="A37" s="301"/>
      <c r="B37" s="69" t="s">
        <v>139</v>
      </c>
      <c r="C37" s="218">
        <v>540</v>
      </c>
      <c r="D37" s="218">
        <v>486</v>
      </c>
      <c r="E37" s="218">
        <v>100</v>
      </c>
      <c r="F37" s="218">
        <v>0</v>
      </c>
      <c r="G37" s="218">
        <v>0</v>
      </c>
      <c r="H37" s="218">
        <v>0</v>
      </c>
      <c r="I37" s="218">
        <v>0</v>
      </c>
      <c r="J37" s="218">
        <v>0</v>
      </c>
      <c r="K37" s="218">
        <f t="shared" si="8"/>
        <v>100</v>
      </c>
      <c r="L37" s="301"/>
      <c r="M37" s="69" t="s">
        <v>139</v>
      </c>
      <c r="N37" s="78">
        <v>540</v>
      </c>
      <c r="O37" s="78">
        <v>486</v>
      </c>
      <c r="P37" s="218">
        <v>100</v>
      </c>
      <c r="Q37" s="155">
        <f t="shared" si="9"/>
        <v>540</v>
      </c>
      <c r="R37" s="218">
        <v>0</v>
      </c>
      <c r="S37" s="155">
        <f t="shared" si="10"/>
        <v>0</v>
      </c>
      <c r="T37" s="218">
        <v>0</v>
      </c>
      <c r="U37" s="155">
        <f t="shared" si="11"/>
        <v>0</v>
      </c>
      <c r="V37" s="218">
        <v>0</v>
      </c>
      <c r="W37" s="155">
        <f t="shared" si="12"/>
        <v>0</v>
      </c>
      <c r="X37" s="218">
        <v>0</v>
      </c>
      <c r="Y37" s="155">
        <f t="shared" si="13"/>
        <v>0</v>
      </c>
      <c r="Z37" s="218">
        <v>0</v>
      </c>
      <c r="AA37" s="155">
        <f t="shared" si="14"/>
        <v>0</v>
      </c>
      <c r="AB37" s="218">
        <f t="shared" si="15"/>
        <v>640</v>
      </c>
      <c r="AC37" s="49"/>
      <c r="AD37" s="37"/>
      <c r="AE37" s="49"/>
      <c r="AF37" s="37"/>
      <c r="AG37" s="37"/>
      <c r="AH37" s="37"/>
      <c r="AI37" s="82"/>
      <c r="AJ37" s="50"/>
      <c r="AK37" s="50"/>
      <c r="AL37" s="78"/>
      <c r="AM37" s="50"/>
      <c r="AN37" s="78"/>
      <c r="AO37" s="50"/>
      <c r="AP37" s="78"/>
      <c r="AQ37" s="50"/>
      <c r="AR37" s="78"/>
      <c r="AS37" s="50"/>
      <c r="AT37" s="78"/>
      <c r="AU37" s="50"/>
      <c r="AV37" s="78"/>
      <c r="AW37" s="50"/>
      <c r="AY37" s="24"/>
      <c r="AZ37" s="24"/>
      <c r="BA37" s="24"/>
      <c r="BB37" s="24"/>
      <c r="BC37" s="24"/>
      <c r="BD37" s="24"/>
      <c r="BE37" s="24"/>
      <c r="BF37" s="24"/>
      <c r="BG37" s="24"/>
      <c r="BH37" s="24"/>
      <c r="BI37" s="24"/>
      <c r="BJ37" s="24"/>
      <c r="BK37" s="24"/>
      <c r="BL37" s="24"/>
    </row>
    <row r="38" spans="1:64" ht="15" customHeight="1">
      <c r="A38" s="297" t="s">
        <v>111</v>
      </c>
      <c r="B38" s="139" t="s">
        <v>138</v>
      </c>
      <c r="C38" s="152">
        <v>111800</v>
      </c>
      <c r="D38" s="152">
        <v>96920</v>
      </c>
      <c r="E38" s="152">
        <v>96.06</v>
      </c>
      <c r="F38" s="152">
        <v>0</v>
      </c>
      <c r="G38" s="152">
        <v>0</v>
      </c>
      <c r="H38" s="152">
        <v>0</v>
      </c>
      <c r="I38" s="152">
        <v>3.94</v>
      </c>
      <c r="J38" s="152">
        <v>0</v>
      </c>
      <c r="K38" s="152">
        <f t="shared" si="8"/>
        <v>100</v>
      </c>
      <c r="L38" s="297" t="s">
        <v>111</v>
      </c>
      <c r="M38" s="139" t="s">
        <v>138</v>
      </c>
      <c r="N38" s="35">
        <v>111800</v>
      </c>
      <c r="O38" s="35">
        <v>96920</v>
      </c>
      <c r="P38" s="152">
        <v>96.06</v>
      </c>
      <c r="Q38" s="155">
        <f t="shared" si="9"/>
        <v>107395.08</v>
      </c>
      <c r="R38" s="152">
        <v>0</v>
      </c>
      <c r="S38" s="155">
        <f t="shared" si="10"/>
        <v>0</v>
      </c>
      <c r="T38" s="152">
        <v>0</v>
      </c>
      <c r="U38" s="155">
        <f t="shared" si="11"/>
        <v>0</v>
      </c>
      <c r="V38" s="152">
        <v>0</v>
      </c>
      <c r="W38" s="155">
        <f t="shared" si="12"/>
        <v>0</v>
      </c>
      <c r="X38" s="152">
        <v>3.94</v>
      </c>
      <c r="Y38" s="155">
        <f t="shared" si="13"/>
        <v>4404.92</v>
      </c>
      <c r="Z38" s="152">
        <v>0</v>
      </c>
      <c r="AA38" s="155">
        <f t="shared" si="14"/>
        <v>0</v>
      </c>
      <c r="AB38" s="152">
        <f t="shared" si="15"/>
        <v>111900</v>
      </c>
      <c r="AC38" s="12"/>
      <c r="AD38" s="37"/>
      <c r="AE38" s="12"/>
      <c r="AF38" s="37"/>
      <c r="AG38" s="37"/>
      <c r="AH38" s="37"/>
      <c r="AI38" s="50"/>
      <c r="AJ38" s="50"/>
      <c r="AK38" s="50"/>
      <c r="AL38" s="78"/>
      <c r="AM38" s="50"/>
      <c r="AN38" s="78"/>
      <c r="AO38" s="50"/>
      <c r="AP38" s="78"/>
      <c r="AQ38" s="50"/>
      <c r="AR38" s="78"/>
      <c r="AS38" s="50"/>
      <c r="AT38" s="78"/>
      <c r="AU38" s="50"/>
      <c r="AV38" s="78"/>
      <c r="AW38" s="50"/>
      <c r="AY38" s="24"/>
      <c r="AZ38" s="24"/>
      <c r="BA38" s="24"/>
      <c r="BB38" s="24"/>
      <c r="BC38" s="24"/>
      <c r="BD38" s="24"/>
      <c r="BE38" s="24"/>
      <c r="BF38" s="24"/>
      <c r="BG38" s="24"/>
      <c r="BH38" s="24"/>
      <c r="BI38" s="24"/>
      <c r="BJ38" s="24"/>
      <c r="BK38" s="24"/>
      <c r="BL38" s="24"/>
    </row>
    <row r="39" spans="1:64" ht="15" customHeight="1">
      <c r="A39" s="298"/>
      <c r="B39" s="140" t="s">
        <v>139</v>
      </c>
      <c r="C39" s="153">
        <v>0</v>
      </c>
      <c r="D39" s="153">
        <v>0</v>
      </c>
      <c r="E39" s="153">
        <v>0</v>
      </c>
      <c r="F39" s="153">
        <v>0</v>
      </c>
      <c r="G39" s="153">
        <v>0</v>
      </c>
      <c r="H39" s="153">
        <v>0</v>
      </c>
      <c r="I39" s="153">
        <v>0</v>
      </c>
      <c r="J39" s="153">
        <v>0</v>
      </c>
      <c r="K39" s="153">
        <f t="shared" si="8"/>
        <v>0</v>
      </c>
      <c r="L39" s="298"/>
      <c r="M39" s="140" t="s">
        <v>139</v>
      </c>
      <c r="N39" s="36">
        <v>0</v>
      </c>
      <c r="O39" s="36">
        <v>0</v>
      </c>
      <c r="P39" s="153">
        <v>0</v>
      </c>
      <c r="Q39" s="155">
        <f t="shared" si="9"/>
        <v>0</v>
      </c>
      <c r="R39" s="153">
        <v>0</v>
      </c>
      <c r="S39" s="155">
        <f t="shared" si="10"/>
        <v>0</v>
      </c>
      <c r="T39" s="153">
        <v>0</v>
      </c>
      <c r="U39" s="155">
        <f t="shared" si="11"/>
        <v>0</v>
      </c>
      <c r="V39" s="153">
        <v>0</v>
      </c>
      <c r="W39" s="155">
        <f t="shared" si="12"/>
        <v>0</v>
      </c>
      <c r="X39" s="153">
        <v>0</v>
      </c>
      <c r="Y39" s="155">
        <f t="shared" si="13"/>
        <v>0</v>
      </c>
      <c r="Z39" s="153">
        <v>0</v>
      </c>
      <c r="AA39" s="155">
        <f t="shared" si="14"/>
        <v>0</v>
      </c>
      <c r="AB39" s="153">
        <f t="shared" si="15"/>
        <v>0</v>
      </c>
      <c r="AC39" s="49"/>
      <c r="AD39" s="37"/>
      <c r="AE39" s="49"/>
      <c r="AF39" s="37"/>
      <c r="AG39" s="37"/>
      <c r="AH39" s="37"/>
      <c r="AI39" s="50"/>
      <c r="AJ39" s="50"/>
      <c r="AK39" s="50"/>
      <c r="AL39" s="78"/>
      <c r="AM39" s="50"/>
      <c r="AN39" s="78"/>
      <c r="AO39" s="50"/>
      <c r="AP39" s="78"/>
      <c r="AQ39" s="50"/>
      <c r="AR39" s="78"/>
      <c r="AS39" s="50"/>
      <c r="AT39" s="78"/>
      <c r="AU39" s="50"/>
      <c r="AV39" s="78"/>
      <c r="AW39" s="50"/>
      <c r="AY39" s="24"/>
      <c r="AZ39" s="24"/>
      <c r="BA39" s="24"/>
      <c r="BB39" s="24"/>
      <c r="BC39" s="24"/>
      <c r="BD39" s="24"/>
      <c r="BE39" s="24"/>
      <c r="BF39" s="24"/>
      <c r="BG39" s="24"/>
      <c r="BH39" s="24"/>
      <c r="BI39" s="24"/>
      <c r="BJ39" s="24"/>
      <c r="BK39" s="24"/>
      <c r="BL39" s="24"/>
    </row>
    <row r="40" spans="1:64" ht="15" customHeight="1">
      <c r="A40" s="301" t="s">
        <v>112</v>
      </c>
      <c r="B40" s="69" t="s">
        <v>138</v>
      </c>
      <c r="C40" s="218">
        <v>129686</v>
      </c>
      <c r="D40" s="218">
        <v>125694</v>
      </c>
      <c r="E40" s="218">
        <v>96.03</v>
      </c>
      <c r="F40" s="218">
        <v>0</v>
      </c>
      <c r="G40" s="218">
        <v>0</v>
      </c>
      <c r="H40" s="218">
        <v>0</v>
      </c>
      <c r="I40" s="218">
        <v>3.97</v>
      </c>
      <c r="J40" s="218">
        <v>0</v>
      </c>
      <c r="K40" s="218">
        <f t="shared" si="8"/>
        <v>100</v>
      </c>
      <c r="L40" s="301" t="s">
        <v>112</v>
      </c>
      <c r="M40" s="69" t="s">
        <v>138</v>
      </c>
      <c r="N40" s="78">
        <v>129686</v>
      </c>
      <c r="O40" s="78">
        <v>125694</v>
      </c>
      <c r="P40" s="218">
        <v>96.03</v>
      </c>
      <c r="Q40" s="155">
        <f t="shared" si="9"/>
        <v>124537.4658</v>
      </c>
      <c r="R40" s="218">
        <v>0</v>
      </c>
      <c r="S40" s="155">
        <f t="shared" si="10"/>
        <v>0</v>
      </c>
      <c r="T40" s="218">
        <v>0</v>
      </c>
      <c r="U40" s="155">
        <f t="shared" si="11"/>
        <v>0</v>
      </c>
      <c r="V40" s="218">
        <v>0</v>
      </c>
      <c r="W40" s="155">
        <f t="shared" si="12"/>
        <v>0</v>
      </c>
      <c r="X40" s="218">
        <v>3.97</v>
      </c>
      <c r="Y40" s="155">
        <f t="shared" si="13"/>
        <v>5148.5342</v>
      </c>
      <c r="Z40" s="218">
        <v>0</v>
      </c>
      <c r="AA40" s="155">
        <f t="shared" si="14"/>
        <v>0</v>
      </c>
      <c r="AB40" s="218">
        <f t="shared" si="15"/>
        <v>129786</v>
      </c>
      <c r="AC40" s="12"/>
      <c r="AD40" s="37"/>
      <c r="AE40" s="12"/>
      <c r="AF40" s="37"/>
      <c r="AG40" s="37"/>
      <c r="AH40" s="37"/>
      <c r="AI40" s="50"/>
      <c r="AJ40" s="50"/>
      <c r="AK40" s="50"/>
      <c r="AL40" s="78"/>
      <c r="AM40" s="50"/>
      <c r="AN40" s="78"/>
      <c r="AO40" s="50"/>
      <c r="AP40" s="78"/>
      <c r="AQ40" s="50"/>
      <c r="AR40" s="78"/>
      <c r="AS40" s="50"/>
      <c r="AT40" s="78"/>
      <c r="AU40" s="50"/>
      <c r="AV40" s="78"/>
      <c r="AW40" s="50"/>
      <c r="AY40" s="24"/>
      <c r="AZ40" s="24"/>
      <c r="BA40" s="24"/>
      <c r="BB40" s="24"/>
      <c r="BC40" s="24"/>
      <c r="BD40" s="24"/>
      <c r="BE40" s="24"/>
      <c r="BF40" s="24"/>
      <c r="BG40" s="24"/>
      <c r="BH40" s="24"/>
      <c r="BI40" s="24"/>
      <c r="BJ40" s="24"/>
      <c r="BK40" s="24"/>
      <c r="BL40" s="24"/>
    </row>
    <row r="41" spans="1:64" ht="15" customHeight="1" thickBot="1">
      <c r="A41" s="301"/>
      <c r="B41" s="69" t="s">
        <v>139</v>
      </c>
      <c r="C41" s="218">
        <v>8991</v>
      </c>
      <c r="D41" s="176">
        <v>8840</v>
      </c>
      <c r="E41" s="176">
        <v>96.76</v>
      </c>
      <c r="F41" s="176">
        <v>0</v>
      </c>
      <c r="G41" s="176">
        <v>0</v>
      </c>
      <c r="H41" s="176">
        <v>0</v>
      </c>
      <c r="I41" s="176">
        <v>3.24</v>
      </c>
      <c r="J41" s="176">
        <v>0</v>
      </c>
      <c r="K41" s="176">
        <f t="shared" si="8"/>
        <v>100</v>
      </c>
      <c r="L41" s="301"/>
      <c r="M41" s="69" t="s">
        <v>139</v>
      </c>
      <c r="N41" s="78">
        <v>8991</v>
      </c>
      <c r="O41" s="50">
        <v>8840</v>
      </c>
      <c r="P41" s="176">
        <v>96.76</v>
      </c>
      <c r="Q41" s="155">
        <f t="shared" si="9"/>
        <v>8699.6916</v>
      </c>
      <c r="R41" s="176">
        <v>0</v>
      </c>
      <c r="S41" s="155">
        <f t="shared" si="10"/>
        <v>0</v>
      </c>
      <c r="T41" s="176">
        <v>0</v>
      </c>
      <c r="U41" s="155">
        <f t="shared" si="11"/>
        <v>0</v>
      </c>
      <c r="V41" s="176">
        <v>0</v>
      </c>
      <c r="W41" s="155">
        <f t="shared" si="12"/>
        <v>0</v>
      </c>
      <c r="X41" s="176">
        <v>3.24</v>
      </c>
      <c r="Y41" s="155">
        <f t="shared" si="13"/>
        <v>291.3084</v>
      </c>
      <c r="Z41" s="176">
        <v>0</v>
      </c>
      <c r="AA41" s="155">
        <f t="shared" si="14"/>
        <v>0</v>
      </c>
      <c r="AB41" s="176">
        <f t="shared" si="15"/>
        <v>9091</v>
      </c>
      <c r="AC41" s="12"/>
      <c r="AD41" s="37"/>
      <c r="AE41" s="12"/>
      <c r="AF41" s="37"/>
      <c r="AG41" s="37"/>
      <c r="AH41" s="37"/>
      <c r="AI41" s="50"/>
      <c r="AJ41" s="50"/>
      <c r="AK41" s="50"/>
      <c r="AL41" s="78"/>
      <c r="AM41" s="50"/>
      <c r="AN41" s="78"/>
      <c r="AO41" s="50"/>
      <c r="AP41" s="78"/>
      <c r="AQ41" s="50"/>
      <c r="AR41" s="78"/>
      <c r="AS41" s="50"/>
      <c r="AT41" s="78"/>
      <c r="AU41" s="50"/>
      <c r="AV41" s="78"/>
      <c r="AW41" s="50"/>
      <c r="AY41" s="24"/>
      <c r="AZ41" s="24"/>
      <c r="BA41" s="24"/>
      <c r="BB41" s="24"/>
      <c r="BC41" s="24"/>
      <c r="BD41" s="24"/>
      <c r="BE41" s="24"/>
      <c r="BF41" s="24"/>
      <c r="BG41" s="24"/>
      <c r="BH41" s="24"/>
      <c r="BI41" s="24"/>
      <c r="BJ41" s="24"/>
      <c r="BK41" s="24"/>
      <c r="BL41" s="24"/>
    </row>
    <row r="42" spans="1:64" ht="15" customHeight="1" thickBot="1" thickTop="1">
      <c r="A42" s="2" t="s">
        <v>148</v>
      </c>
      <c r="B42" s="130"/>
      <c r="C42" s="113"/>
      <c r="D42" s="113"/>
      <c r="E42" s="113"/>
      <c r="F42" s="113"/>
      <c r="G42" s="113"/>
      <c r="H42" s="113"/>
      <c r="I42" s="113"/>
      <c r="J42" s="113"/>
      <c r="K42" s="113"/>
      <c r="L42" s="291" t="s">
        <v>148</v>
      </c>
      <c r="M42" s="291"/>
      <c r="N42" s="18"/>
      <c r="O42" s="18"/>
      <c r="P42" s="93"/>
      <c r="Q42" s="155">
        <f t="shared" si="9"/>
        <v>0</v>
      </c>
      <c r="R42" s="93"/>
      <c r="S42" s="155">
        <f t="shared" si="10"/>
        <v>0</v>
      </c>
      <c r="T42" s="93"/>
      <c r="U42" s="155">
        <f t="shared" si="11"/>
        <v>0</v>
      </c>
      <c r="V42" s="93"/>
      <c r="W42" s="155">
        <f t="shared" si="12"/>
        <v>0</v>
      </c>
      <c r="X42" s="93"/>
      <c r="Y42" s="155">
        <f t="shared" si="13"/>
        <v>0</v>
      </c>
      <c r="Z42" s="93"/>
      <c r="AA42" s="155">
        <f t="shared" si="14"/>
        <v>0</v>
      </c>
      <c r="AB42" s="93"/>
      <c r="AC42" s="170"/>
      <c r="AD42" s="170"/>
      <c r="AE42" s="170"/>
      <c r="AF42" s="170"/>
      <c r="AG42" s="37"/>
      <c r="AH42" s="37"/>
      <c r="AI42" s="78"/>
      <c r="AJ42" s="78">
        <v>2300171</v>
      </c>
      <c r="AK42" s="78"/>
      <c r="AL42" s="78"/>
      <c r="AM42" s="78"/>
      <c r="AN42" s="78"/>
      <c r="AO42" s="78"/>
      <c r="AP42" s="78"/>
      <c r="AQ42" s="78"/>
      <c r="AR42" s="78"/>
      <c r="AS42" s="78"/>
      <c r="AT42" s="78"/>
      <c r="AU42" s="78"/>
      <c r="AV42" s="78"/>
      <c r="AW42" s="78"/>
      <c r="AY42" s="24"/>
      <c r="AZ42" s="24"/>
      <c r="BA42" s="24"/>
      <c r="BB42" s="24"/>
      <c r="BC42" s="24"/>
      <c r="BD42" s="24"/>
      <c r="BE42" s="24"/>
      <c r="BF42" s="24"/>
      <c r="BG42" s="24"/>
      <c r="BH42" s="24"/>
      <c r="BI42" s="24"/>
      <c r="BJ42" s="24"/>
      <c r="BK42" s="24"/>
      <c r="BL42" s="24"/>
    </row>
    <row r="43" spans="1:64" ht="15" customHeight="1" thickTop="1">
      <c r="A43" s="301" t="s">
        <v>149</v>
      </c>
      <c r="B43" s="69" t="s">
        <v>138</v>
      </c>
      <c r="C43" s="115">
        <v>141730</v>
      </c>
      <c r="D43" s="115">
        <v>95154</v>
      </c>
      <c r="E43" s="115">
        <v>27.48</v>
      </c>
      <c r="F43" s="115">
        <v>66.1</v>
      </c>
      <c r="G43" s="115">
        <v>0</v>
      </c>
      <c r="H43" s="115">
        <v>6.42</v>
      </c>
      <c r="I43" s="115">
        <v>0</v>
      </c>
      <c r="J43" s="115">
        <v>0</v>
      </c>
      <c r="K43" s="115">
        <f aca="true" t="shared" si="16" ref="K43:K50">SUM(E43:J43)</f>
        <v>100</v>
      </c>
      <c r="L43" s="301" t="s">
        <v>149</v>
      </c>
      <c r="M43" s="69" t="s">
        <v>138</v>
      </c>
      <c r="N43" s="12">
        <v>141730</v>
      </c>
      <c r="O43" s="12">
        <v>95154</v>
      </c>
      <c r="P43" s="115">
        <v>27.48</v>
      </c>
      <c r="Q43" s="155">
        <f t="shared" si="9"/>
        <v>38947.404</v>
      </c>
      <c r="R43" s="115">
        <v>66.1</v>
      </c>
      <c r="S43" s="155">
        <f t="shared" si="10"/>
        <v>93683.53</v>
      </c>
      <c r="T43" s="115">
        <v>0</v>
      </c>
      <c r="U43" s="155">
        <f t="shared" si="11"/>
        <v>0</v>
      </c>
      <c r="V43" s="115">
        <v>6.42</v>
      </c>
      <c r="W43" s="155">
        <f t="shared" si="12"/>
        <v>9099.065999999999</v>
      </c>
      <c r="X43" s="115">
        <v>0</v>
      </c>
      <c r="Y43" s="155">
        <f t="shared" si="13"/>
        <v>0</v>
      </c>
      <c r="Z43" s="115">
        <v>0</v>
      </c>
      <c r="AA43" s="155">
        <f t="shared" si="14"/>
        <v>0</v>
      </c>
      <c r="AB43" s="115">
        <f aca="true" t="shared" si="17" ref="AB43:AB48">SUM(P43:Z43)</f>
        <v>141830</v>
      </c>
      <c r="AC43" s="170"/>
      <c r="AD43" s="170"/>
      <c r="AE43" s="170"/>
      <c r="AF43" s="170"/>
      <c r="AG43" s="37"/>
      <c r="AH43" s="37"/>
      <c r="AI43" s="78"/>
      <c r="AJ43" s="78"/>
      <c r="AK43" s="78"/>
      <c r="AL43" s="78"/>
      <c r="AM43" s="78"/>
      <c r="AN43" s="78"/>
      <c r="AO43" s="78"/>
      <c r="AP43" s="78"/>
      <c r="AQ43" s="78"/>
      <c r="AR43" s="78"/>
      <c r="AS43" s="78"/>
      <c r="AT43" s="78"/>
      <c r="AU43" s="78"/>
      <c r="AV43" s="78"/>
      <c r="AW43" s="78"/>
      <c r="AY43" s="24"/>
      <c r="AZ43" s="24"/>
      <c r="BA43" s="24"/>
      <c r="BB43" s="24"/>
      <c r="BC43" s="24"/>
      <c r="BD43" s="24"/>
      <c r="BE43" s="24"/>
      <c r="BF43" s="24"/>
      <c r="BG43" s="24"/>
      <c r="BH43" s="24"/>
      <c r="BI43" s="24"/>
      <c r="BJ43" s="24"/>
      <c r="BK43" s="24"/>
      <c r="BL43" s="24"/>
    </row>
    <row r="44" spans="1:64" ht="15" customHeight="1">
      <c r="A44" s="301"/>
      <c r="B44" s="69" t="s">
        <v>139</v>
      </c>
      <c r="C44" s="176">
        <v>7630</v>
      </c>
      <c r="D44" s="176">
        <v>6020</v>
      </c>
      <c r="E44" s="176">
        <v>28.7</v>
      </c>
      <c r="F44" s="176">
        <v>48.49</v>
      </c>
      <c r="G44" s="176">
        <v>0</v>
      </c>
      <c r="H44" s="176">
        <v>22.8</v>
      </c>
      <c r="I44" s="176">
        <v>0</v>
      </c>
      <c r="J44" s="176">
        <v>0</v>
      </c>
      <c r="K44" s="176">
        <f t="shared" si="16"/>
        <v>99.99</v>
      </c>
      <c r="L44" s="301"/>
      <c r="M44" s="69" t="s">
        <v>139</v>
      </c>
      <c r="N44" s="50">
        <v>7630</v>
      </c>
      <c r="O44" s="50">
        <v>6020</v>
      </c>
      <c r="P44" s="176">
        <v>28.7</v>
      </c>
      <c r="Q44" s="155">
        <f t="shared" si="9"/>
        <v>2189.81</v>
      </c>
      <c r="R44" s="176">
        <v>48.49</v>
      </c>
      <c r="S44" s="155">
        <f t="shared" si="10"/>
        <v>3699.7870000000003</v>
      </c>
      <c r="T44" s="176">
        <v>0</v>
      </c>
      <c r="U44" s="155">
        <f t="shared" si="11"/>
        <v>0</v>
      </c>
      <c r="V44" s="176">
        <v>22.8</v>
      </c>
      <c r="W44" s="155">
        <f t="shared" si="12"/>
        <v>1739.64</v>
      </c>
      <c r="X44" s="176">
        <v>0</v>
      </c>
      <c r="Y44" s="155">
        <f t="shared" si="13"/>
        <v>0</v>
      </c>
      <c r="Z44" s="176">
        <v>0</v>
      </c>
      <c r="AA44" s="155">
        <f t="shared" si="14"/>
        <v>0</v>
      </c>
      <c r="AB44" s="176">
        <f t="shared" si="17"/>
        <v>7729.227000000001</v>
      </c>
      <c r="AC44" s="80"/>
      <c r="AD44" s="80"/>
      <c r="AE44" s="80"/>
      <c r="AF44" s="80"/>
      <c r="AG44" s="80"/>
      <c r="AH44" s="80"/>
      <c r="AY44" s="24"/>
      <c r="AZ44" s="24"/>
      <c r="BA44" s="24"/>
      <c r="BB44" s="24"/>
      <c r="BC44" s="24"/>
      <c r="BD44" s="24"/>
      <c r="BE44" s="24"/>
      <c r="BF44" s="24"/>
      <c r="BG44" s="24"/>
      <c r="BH44" s="24"/>
      <c r="BI44" s="24"/>
      <c r="BJ44" s="24"/>
      <c r="BK44" s="24"/>
      <c r="BL44" s="24"/>
    </row>
    <row r="45" spans="1:64" ht="15" customHeight="1">
      <c r="A45" s="297" t="s">
        <v>150</v>
      </c>
      <c r="B45" s="139" t="s">
        <v>138</v>
      </c>
      <c r="C45" s="172">
        <v>38590</v>
      </c>
      <c r="D45" s="172">
        <v>35165</v>
      </c>
      <c r="E45" s="172">
        <v>64.03</v>
      </c>
      <c r="F45" s="172">
        <v>35.37</v>
      </c>
      <c r="G45" s="172">
        <v>0</v>
      </c>
      <c r="H45" s="172">
        <v>0.6</v>
      </c>
      <c r="I45" s="172">
        <v>0</v>
      </c>
      <c r="J45" s="172">
        <v>0</v>
      </c>
      <c r="K45" s="172">
        <f t="shared" si="16"/>
        <v>100</v>
      </c>
      <c r="L45" s="297" t="s">
        <v>150</v>
      </c>
      <c r="M45" s="139" t="s">
        <v>138</v>
      </c>
      <c r="N45" s="47">
        <v>38590</v>
      </c>
      <c r="O45" s="47">
        <v>35165</v>
      </c>
      <c r="P45" s="172">
        <v>64.03</v>
      </c>
      <c r="Q45" s="155">
        <f t="shared" si="9"/>
        <v>24709.177000000003</v>
      </c>
      <c r="R45" s="172">
        <v>35.37</v>
      </c>
      <c r="S45" s="155">
        <f t="shared" si="10"/>
        <v>13649.282999999998</v>
      </c>
      <c r="T45" s="172">
        <v>0</v>
      </c>
      <c r="U45" s="155">
        <f t="shared" si="11"/>
        <v>0</v>
      </c>
      <c r="V45" s="172">
        <v>0.6</v>
      </c>
      <c r="W45" s="155">
        <f t="shared" si="12"/>
        <v>231.54</v>
      </c>
      <c r="X45" s="172">
        <v>0</v>
      </c>
      <c r="Y45" s="155">
        <f t="shared" si="13"/>
        <v>0</v>
      </c>
      <c r="Z45" s="172">
        <v>0</v>
      </c>
      <c r="AA45" s="155">
        <f t="shared" si="14"/>
        <v>0</v>
      </c>
      <c r="AB45" s="172">
        <f t="shared" si="17"/>
        <v>38690</v>
      </c>
      <c r="AC45" s="80"/>
      <c r="AD45" s="80"/>
      <c r="AE45" s="80"/>
      <c r="AF45" s="80"/>
      <c r="AG45" s="80"/>
      <c r="AH45" s="85"/>
      <c r="AL45" s="85"/>
      <c r="AW45" s="85"/>
      <c r="AY45" s="24"/>
      <c r="AZ45" s="24"/>
      <c r="BA45" s="24"/>
      <c r="BB45" s="24"/>
      <c r="BC45" s="24"/>
      <c r="BD45" s="24"/>
      <c r="BE45" s="24"/>
      <c r="BF45" s="24"/>
      <c r="BG45" s="24"/>
      <c r="BH45" s="24"/>
      <c r="BI45" s="24"/>
      <c r="BJ45" s="24"/>
      <c r="BK45" s="24"/>
      <c r="BL45" s="24"/>
    </row>
    <row r="46" spans="1:49" ht="15" customHeight="1">
      <c r="A46" s="298"/>
      <c r="B46" s="140" t="s">
        <v>139</v>
      </c>
      <c r="C46" s="173">
        <v>1860</v>
      </c>
      <c r="D46" s="173">
        <v>1795</v>
      </c>
      <c r="E46" s="173">
        <v>100</v>
      </c>
      <c r="F46" s="173">
        <v>0</v>
      </c>
      <c r="G46" s="173">
        <v>0</v>
      </c>
      <c r="H46" s="173">
        <v>0</v>
      </c>
      <c r="I46" s="173">
        <v>0</v>
      </c>
      <c r="J46" s="173">
        <v>0</v>
      </c>
      <c r="K46" s="173">
        <f t="shared" si="16"/>
        <v>100</v>
      </c>
      <c r="L46" s="298"/>
      <c r="M46" s="140" t="s">
        <v>139</v>
      </c>
      <c r="N46" s="48">
        <v>1860</v>
      </c>
      <c r="O46" s="48">
        <v>1795</v>
      </c>
      <c r="P46" s="173">
        <v>100</v>
      </c>
      <c r="Q46" s="155">
        <f t="shared" si="9"/>
        <v>1860</v>
      </c>
      <c r="R46" s="173">
        <v>0</v>
      </c>
      <c r="S46" s="155">
        <f t="shared" si="10"/>
        <v>0</v>
      </c>
      <c r="T46" s="173">
        <v>0</v>
      </c>
      <c r="U46" s="155">
        <f t="shared" si="11"/>
        <v>0</v>
      </c>
      <c r="V46" s="173">
        <v>0</v>
      </c>
      <c r="W46" s="155">
        <f t="shared" si="12"/>
        <v>0</v>
      </c>
      <c r="X46" s="173">
        <v>0</v>
      </c>
      <c r="Y46" s="155">
        <f t="shared" si="13"/>
        <v>0</v>
      </c>
      <c r="Z46" s="173">
        <v>0</v>
      </c>
      <c r="AA46" s="155">
        <f t="shared" si="14"/>
        <v>0</v>
      </c>
      <c r="AB46" s="173">
        <f t="shared" si="17"/>
        <v>1960</v>
      </c>
      <c r="AC46" s="80"/>
      <c r="AD46" s="80"/>
      <c r="AE46" s="80"/>
      <c r="AF46" s="80"/>
      <c r="AG46" s="80"/>
      <c r="AH46" s="85"/>
      <c r="AL46" s="85"/>
      <c r="AW46" s="85"/>
    </row>
    <row r="47" spans="1:28" ht="15" customHeight="1">
      <c r="A47" s="301" t="s">
        <v>151</v>
      </c>
      <c r="B47" s="69" t="s">
        <v>138</v>
      </c>
      <c r="C47" s="219">
        <v>24988</v>
      </c>
      <c r="D47" s="219">
        <v>22130</v>
      </c>
      <c r="E47" s="219">
        <v>82.12</v>
      </c>
      <c r="F47" s="219">
        <v>14.17</v>
      </c>
      <c r="G47" s="219">
        <v>0</v>
      </c>
      <c r="H47" s="219">
        <v>0</v>
      </c>
      <c r="I47" s="219">
        <v>3.71</v>
      </c>
      <c r="J47" s="219">
        <v>0</v>
      </c>
      <c r="K47" s="219">
        <f t="shared" si="16"/>
        <v>100</v>
      </c>
      <c r="L47" s="301" t="s">
        <v>151</v>
      </c>
      <c r="M47" s="69" t="s">
        <v>138</v>
      </c>
      <c r="N47" s="163">
        <v>24988</v>
      </c>
      <c r="O47" s="163">
        <v>22130</v>
      </c>
      <c r="P47" s="219">
        <v>82.12</v>
      </c>
      <c r="Q47" s="155">
        <f t="shared" si="9"/>
        <v>20520.1456</v>
      </c>
      <c r="R47" s="219">
        <v>14.17</v>
      </c>
      <c r="S47" s="155">
        <f t="shared" si="10"/>
        <v>3540.7996000000003</v>
      </c>
      <c r="T47" s="219">
        <v>0</v>
      </c>
      <c r="U47" s="155">
        <f t="shared" si="11"/>
        <v>0</v>
      </c>
      <c r="V47" s="219">
        <v>0</v>
      </c>
      <c r="W47" s="155">
        <f t="shared" si="12"/>
        <v>0</v>
      </c>
      <c r="X47" s="219">
        <v>3.71</v>
      </c>
      <c r="Y47" s="155">
        <f t="shared" si="13"/>
        <v>927.0548</v>
      </c>
      <c r="Z47" s="219">
        <v>0</v>
      </c>
      <c r="AA47" s="155">
        <f t="shared" si="14"/>
        <v>0</v>
      </c>
      <c r="AB47" s="219">
        <f t="shared" si="17"/>
        <v>25087.999999999996</v>
      </c>
    </row>
    <row r="48" spans="1:28" ht="15" customHeight="1" thickBot="1">
      <c r="A48" s="301"/>
      <c r="B48" s="69" t="s">
        <v>139</v>
      </c>
      <c r="C48" s="219">
        <v>3780</v>
      </c>
      <c r="D48" s="219">
        <v>3465</v>
      </c>
      <c r="E48" s="219">
        <v>100</v>
      </c>
      <c r="F48" s="219">
        <v>0</v>
      </c>
      <c r="G48" s="219">
        <v>0</v>
      </c>
      <c r="H48" s="219">
        <v>0</v>
      </c>
      <c r="I48" s="219">
        <v>0</v>
      </c>
      <c r="J48" s="219">
        <v>0</v>
      </c>
      <c r="K48" s="219">
        <f t="shared" si="16"/>
        <v>100</v>
      </c>
      <c r="L48" s="301"/>
      <c r="M48" s="69" t="s">
        <v>139</v>
      </c>
      <c r="N48" s="163">
        <v>3780</v>
      </c>
      <c r="O48" s="163">
        <v>3465</v>
      </c>
      <c r="P48" s="219">
        <v>100</v>
      </c>
      <c r="Q48" s="155">
        <f t="shared" si="9"/>
        <v>3780</v>
      </c>
      <c r="R48" s="219">
        <v>0</v>
      </c>
      <c r="S48" s="155">
        <f t="shared" si="10"/>
        <v>0</v>
      </c>
      <c r="T48" s="219">
        <v>0</v>
      </c>
      <c r="U48" s="155">
        <f t="shared" si="11"/>
        <v>0</v>
      </c>
      <c r="V48" s="219">
        <v>0</v>
      </c>
      <c r="W48" s="155">
        <f t="shared" si="12"/>
        <v>0</v>
      </c>
      <c r="X48" s="219">
        <v>0</v>
      </c>
      <c r="Y48" s="155">
        <f t="shared" si="13"/>
        <v>0</v>
      </c>
      <c r="Z48" s="219">
        <v>0</v>
      </c>
      <c r="AA48" s="155">
        <f t="shared" si="14"/>
        <v>0</v>
      </c>
      <c r="AB48" s="219">
        <f t="shared" si="17"/>
        <v>3880</v>
      </c>
    </row>
    <row r="49" spans="1:28" ht="15" customHeight="1" thickBot="1" thickTop="1">
      <c r="A49" s="276" t="s">
        <v>123</v>
      </c>
      <c r="B49" s="90" t="s">
        <v>138</v>
      </c>
      <c r="C49" s="161">
        <f>C5+C7+C9+C11+C13+C15+C17+C19+C21+C23+C32+C34+C36+C38+C40+C43+C45+C47</f>
        <v>2360239.5</v>
      </c>
      <c r="D49" s="161">
        <f>D5+D7+D9+D11+D13+D15+D17+D19+D21+D23+D32+D34+D36+D38+D40+D43+D45+D47</f>
        <v>1969128.5</v>
      </c>
      <c r="E49" s="161">
        <v>90.47016356602794</v>
      </c>
      <c r="F49" s="161">
        <v>7.274293735868753</v>
      </c>
      <c r="G49" s="161">
        <v>0.14407314172989646</v>
      </c>
      <c r="H49" s="161">
        <v>1.3684968029727491</v>
      </c>
      <c r="I49" s="161">
        <v>0.7424073870469502</v>
      </c>
      <c r="J49" s="161">
        <v>0</v>
      </c>
      <c r="K49" s="161">
        <f t="shared" si="16"/>
        <v>99.99943463364627</v>
      </c>
      <c r="L49" s="276" t="s">
        <v>123</v>
      </c>
      <c r="M49" s="90" t="s">
        <v>138</v>
      </c>
      <c r="N49" s="161">
        <f>N5+N7+N9+N11+N13+N15+N17+N19+N21+N23+N32+N34+N36+N38+N40+N43+N45+N47</f>
        <v>2360239.5</v>
      </c>
      <c r="O49" s="161">
        <f>O5+O7+O9+O11+O13+O15+O17+O19+O21+O23+O32+O34+O36+O38+O40+O43+O45+O47</f>
        <v>1969128.5</v>
      </c>
      <c r="P49" s="169"/>
      <c r="Q49" s="161">
        <f>Q5+Q7+Q9+Q11+Q13+Q15+Q17+Q19+Q21+Q23+Q32+Q34+Q36+Q38+Q40+Q43+Q45+Q47</f>
        <v>2135312.5362</v>
      </c>
      <c r="R49" s="169"/>
      <c r="S49" s="161">
        <f>S5+S7+S9+S11+S13+S15+S17+S19+S21+S23+S32+S34+S36+S38+S40+S43+S45+S47</f>
        <v>171690.7541</v>
      </c>
      <c r="T49" s="169"/>
      <c r="U49" s="161">
        <f>U5+U7+U9+U11+U13+U15+U17+U19+U21+U23+U32+U34+U36+U38+U40+U43+U45+U47</f>
        <v>3400.4712</v>
      </c>
      <c r="V49" s="169"/>
      <c r="W49" s="161">
        <f>W5+W7+W9+W11+W13+W15+W17+W19+W21+W23+W32+W34+W36+W38+W40+W43+W45+W47</f>
        <v>32299.8021</v>
      </c>
      <c r="X49" s="169"/>
      <c r="Y49" s="161">
        <f>Y5+Y7+Y9+Y11+Y13+Y15+Y17+Y19+Y21+Y23+Y32+Y34+Y36+Y38+Y40+Y43+Y45+Y47</f>
        <v>17522.5924</v>
      </c>
      <c r="Z49" s="169"/>
      <c r="AA49" s="161">
        <f>AA5+AA7+AA9+AA11+AA13+AA15+AA17+AA19+AA21+AA23+AA32+AA34+AA36+AA38+AA40+AA43+AA45+AA47</f>
        <v>0</v>
      </c>
      <c r="AB49" s="169"/>
    </row>
    <row r="50" spans="1:28" ht="15" customHeight="1" thickBot="1" thickTop="1">
      <c r="A50" s="295"/>
      <c r="B50" s="7" t="s">
        <v>139</v>
      </c>
      <c r="C50" s="171">
        <f>C6+C8+C10+C12+C14+C16+C18+C20+C22+C24+C33+C35+C37+C39+C41+C44+C46+C48</f>
        <v>158149</v>
      </c>
      <c r="D50" s="171">
        <f>D6+D8+D10+D12+D14+D16+D18+D20+D22+D24+D33+D35+D37+D39+D41+D44+D46+D48</f>
        <v>122672</v>
      </c>
      <c r="E50" s="171">
        <v>95.7221534122884</v>
      </c>
      <c r="F50" s="171">
        <v>2.342470075688117</v>
      </c>
      <c r="G50" s="171">
        <v>0</v>
      </c>
      <c r="H50" s="171">
        <v>1.1000006323150953</v>
      </c>
      <c r="I50" s="171">
        <v>0.2022735521565106</v>
      </c>
      <c r="J50" s="171">
        <v>0.6326198711341836</v>
      </c>
      <c r="K50" s="171">
        <f t="shared" si="16"/>
        <v>99.99951754358231</v>
      </c>
      <c r="L50" s="295"/>
      <c r="M50" s="7" t="s">
        <v>139</v>
      </c>
      <c r="N50" s="161">
        <f>N6+N8+N10+N12+N14+N16+N18+N20+N22+N24+N33+N35+N37+N39+N41+N44+N46+N48</f>
        <v>158149</v>
      </c>
      <c r="O50" s="161">
        <f>O6+O8+O10+O12+O14+O16+O18+O20+O22+O24+O33+O35+O37+O39+O41+O44+O46+O48</f>
        <v>122672</v>
      </c>
      <c r="P50" s="217"/>
      <c r="Q50" s="161">
        <f>Q6+Q8+Q10+Q12+Q14+Q16+Q18+Q20+Q22+Q24+Q33+Q35+Q37+Q39+Q41+Q44+Q46+Q48</f>
        <v>151383.6284</v>
      </c>
      <c r="R50" s="217"/>
      <c r="S50" s="161">
        <f>S6+S8+S10+S12+S14+S16+S18+S20+S22+S24+S33+S35+S37+S39+S41+S44+S46+S48</f>
        <v>3704.5930000000003</v>
      </c>
      <c r="T50" s="217"/>
      <c r="U50" s="161">
        <f>U6+U8+U10+U12+U14+U16+U18+U20+U22+U24+U33+U35+U37+U39+U41+U44+U46+U48</f>
        <v>0</v>
      </c>
      <c r="V50" s="217"/>
      <c r="W50" s="161">
        <f>W6+W8+W10+W12+W14+W16+W18+W20+W22+W24+W33+W35+W37+W39+W41+W44+W46+W48</f>
        <v>1739.64</v>
      </c>
      <c r="X50" s="217"/>
      <c r="Y50" s="161">
        <f>Y6+Y8+Y10+Y12+Y14+Y16+Y18+Y20+Y22+Y24+Y33+Y35+Y37+Y39+Y41+Y44+Y46+Y48</f>
        <v>319.8936</v>
      </c>
      <c r="Z50" s="217"/>
      <c r="AA50" s="161">
        <f>AA6+AA8+AA10+AA12+AA14+AA16+AA18+AA20+AA22+AA24+AA33+AA35+AA37+AA39+AA41+AA44+AA46+AA48</f>
        <v>1000.482</v>
      </c>
      <c r="AB50" s="168"/>
    </row>
    <row r="51" ht="15" customHeight="1" thickTop="1"/>
    <row r="52" spans="17:27" ht="15" customHeight="1">
      <c r="Q52">
        <f>Q49/2360239.5*100</f>
        <v>90.47016356602794</v>
      </c>
      <c r="S52">
        <f>S49/2360239.5*100</f>
        <v>7.274293735868753</v>
      </c>
      <c r="U52">
        <f>U49/2360239.5*100</f>
        <v>0.14407314172989646</v>
      </c>
      <c r="W52">
        <f>W49/2360239.5*100</f>
        <v>1.3684968029727491</v>
      </c>
      <c r="Y52">
        <f>Y49/2360239.5*100</f>
        <v>0.7424073870469502</v>
      </c>
      <c r="AA52">
        <f>AA49/2360239.5*100</f>
        <v>0</v>
      </c>
    </row>
    <row r="53" spans="17:27" ht="15" customHeight="1">
      <c r="Q53">
        <f>Q50/158149*100</f>
        <v>95.7221534122884</v>
      </c>
      <c r="S53">
        <f>S50/158149*100</f>
        <v>2.342470075688117</v>
      </c>
      <c r="U53">
        <f>U50/158149*100</f>
        <v>0</v>
      </c>
      <c r="W53">
        <f>W50/158149*100</f>
        <v>1.1000006323150953</v>
      </c>
      <c r="Y53">
        <f>Y50/158149*100</f>
        <v>0.2022735521565106</v>
      </c>
      <c r="AA53">
        <f>AA50/158149*100</f>
        <v>0.6326198711341836</v>
      </c>
    </row>
    <row r="54" spans="1:11" ht="15" customHeight="1">
      <c r="A54" s="257">
        <v>59</v>
      </c>
      <c r="B54" s="257"/>
      <c r="C54" s="257"/>
      <c r="D54" s="257"/>
      <c r="E54" s="257"/>
      <c r="F54" s="257"/>
      <c r="G54" s="257"/>
      <c r="H54" s="257"/>
      <c r="I54" s="257"/>
      <c r="J54" s="257"/>
      <c r="K54" s="257"/>
    </row>
    <row r="56" spans="1:11" ht="32.25" customHeight="1">
      <c r="A56" t="s">
        <v>214</v>
      </c>
      <c r="C56" t="s">
        <v>269</v>
      </c>
      <c r="D56" t="s">
        <v>209</v>
      </c>
      <c r="E56" t="s">
        <v>210</v>
      </c>
      <c r="F56">
        <v>1</v>
      </c>
      <c r="G56">
        <v>2</v>
      </c>
      <c r="H56">
        <v>3</v>
      </c>
      <c r="I56">
        <v>4</v>
      </c>
      <c r="J56">
        <v>5</v>
      </c>
      <c r="K56">
        <v>6</v>
      </c>
    </row>
    <row r="57" spans="1:11" ht="32.25" customHeight="1">
      <c r="A57">
        <v>12</v>
      </c>
      <c r="C57">
        <v>1</v>
      </c>
      <c r="D57">
        <v>215901</v>
      </c>
      <c r="E57">
        <v>150424</v>
      </c>
      <c r="F57">
        <v>97.59</v>
      </c>
      <c r="G57">
        <v>1</v>
      </c>
      <c r="H57">
        <v>0</v>
      </c>
      <c r="I57">
        <v>1.41</v>
      </c>
      <c r="J57">
        <v>0</v>
      </c>
      <c r="K57">
        <v>0</v>
      </c>
    </row>
    <row r="58" spans="1:11" ht="32.25" customHeight="1">
      <c r="A58">
        <v>12</v>
      </c>
      <c r="C58">
        <v>2</v>
      </c>
      <c r="D58">
        <v>8400</v>
      </c>
      <c r="E58">
        <v>7900</v>
      </c>
      <c r="F58">
        <v>100</v>
      </c>
      <c r="G58">
        <v>0</v>
      </c>
      <c r="H58">
        <v>0</v>
      </c>
      <c r="I58">
        <v>0</v>
      </c>
      <c r="J58">
        <v>0</v>
      </c>
      <c r="K58">
        <v>0</v>
      </c>
    </row>
    <row r="59" spans="1:11" ht="32.25" customHeight="1">
      <c r="A59">
        <v>14</v>
      </c>
      <c r="C59">
        <v>1</v>
      </c>
      <c r="D59">
        <v>56476</v>
      </c>
      <c r="E59">
        <v>54196</v>
      </c>
      <c r="F59">
        <v>67.7</v>
      </c>
      <c r="G59">
        <v>31.77</v>
      </c>
      <c r="H59">
        <v>0</v>
      </c>
      <c r="I59">
        <v>0</v>
      </c>
      <c r="J59">
        <v>0.53</v>
      </c>
      <c r="K59">
        <v>0</v>
      </c>
    </row>
    <row r="60" spans="1:11" ht="32.25" customHeight="1">
      <c r="A60">
        <v>14</v>
      </c>
      <c r="C60">
        <v>2</v>
      </c>
      <c r="D60">
        <v>6432</v>
      </c>
      <c r="E60">
        <v>3932</v>
      </c>
      <c r="F60">
        <v>100</v>
      </c>
      <c r="G60">
        <v>0</v>
      </c>
      <c r="H60">
        <v>0</v>
      </c>
      <c r="I60">
        <v>0</v>
      </c>
      <c r="J60">
        <v>0</v>
      </c>
      <c r="K60">
        <v>0</v>
      </c>
    </row>
    <row r="61" spans="1:11" ht="32.25" customHeight="1">
      <c r="A61">
        <v>21</v>
      </c>
      <c r="C61">
        <v>1</v>
      </c>
      <c r="D61">
        <v>28659</v>
      </c>
      <c r="E61">
        <v>24779</v>
      </c>
      <c r="F61">
        <v>90.23</v>
      </c>
      <c r="G61">
        <v>9.77</v>
      </c>
      <c r="H61">
        <v>0</v>
      </c>
      <c r="I61">
        <v>0</v>
      </c>
      <c r="J61">
        <v>0</v>
      </c>
      <c r="K61">
        <v>0</v>
      </c>
    </row>
    <row r="62" spans="1:11" ht="32.25" customHeight="1">
      <c r="A62">
        <v>21</v>
      </c>
      <c r="C62">
        <v>2</v>
      </c>
      <c r="D62">
        <v>1402</v>
      </c>
      <c r="E62">
        <v>1202</v>
      </c>
      <c r="F62">
        <v>100</v>
      </c>
      <c r="G62">
        <v>0</v>
      </c>
      <c r="H62">
        <v>0</v>
      </c>
      <c r="I62">
        <v>0</v>
      </c>
      <c r="J62">
        <v>0</v>
      </c>
      <c r="K62">
        <v>0</v>
      </c>
    </row>
    <row r="63" spans="1:11" ht="32.25" customHeight="1">
      <c r="A63">
        <v>22</v>
      </c>
      <c r="C63">
        <v>1</v>
      </c>
      <c r="D63">
        <v>133440</v>
      </c>
      <c r="E63">
        <v>120158</v>
      </c>
      <c r="F63">
        <v>93.67</v>
      </c>
      <c r="G63">
        <v>4.96</v>
      </c>
      <c r="H63">
        <v>1.35</v>
      </c>
      <c r="I63">
        <v>0.01</v>
      </c>
      <c r="J63">
        <v>0</v>
      </c>
      <c r="K63">
        <v>0</v>
      </c>
    </row>
    <row r="64" spans="1:11" ht="32.25" customHeight="1">
      <c r="A64">
        <v>22</v>
      </c>
      <c r="C64">
        <v>2</v>
      </c>
      <c r="D64">
        <v>540</v>
      </c>
      <c r="E64">
        <v>200</v>
      </c>
      <c r="F64">
        <v>100</v>
      </c>
      <c r="G64">
        <v>0</v>
      </c>
      <c r="H64">
        <v>0</v>
      </c>
      <c r="I64">
        <v>0</v>
      </c>
      <c r="J64">
        <v>0</v>
      </c>
      <c r="K64">
        <v>0</v>
      </c>
    </row>
    <row r="65" spans="1:11" ht="32.25" customHeight="1">
      <c r="A65">
        <v>23</v>
      </c>
      <c r="C65">
        <v>1</v>
      </c>
      <c r="D65">
        <v>875815</v>
      </c>
      <c r="E65">
        <v>744398</v>
      </c>
      <c r="F65">
        <v>98.39</v>
      </c>
      <c r="G65">
        <v>0</v>
      </c>
      <c r="H65">
        <v>0</v>
      </c>
      <c r="I65">
        <v>1.04</v>
      </c>
      <c r="J65">
        <v>0.57</v>
      </c>
      <c r="K65">
        <v>0</v>
      </c>
    </row>
    <row r="66" spans="1:11" ht="32.25" customHeight="1">
      <c r="A66">
        <v>23</v>
      </c>
      <c r="C66">
        <v>2</v>
      </c>
      <c r="D66">
        <v>95284</v>
      </c>
      <c r="E66">
        <v>69987</v>
      </c>
      <c r="F66">
        <v>98.92</v>
      </c>
      <c r="G66">
        <v>0</v>
      </c>
      <c r="H66">
        <v>0</v>
      </c>
      <c r="I66">
        <v>0</v>
      </c>
      <c r="J66">
        <v>0.03</v>
      </c>
      <c r="K66">
        <v>1.05</v>
      </c>
    </row>
    <row r="67" spans="1:11" ht="32.25" customHeight="1">
      <c r="A67">
        <v>24</v>
      </c>
      <c r="C67">
        <v>1</v>
      </c>
      <c r="D67">
        <v>85150</v>
      </c>
      <c r="E67">
        <v>58679</v>
      </c>
      <c r="F67">
        <v>99.06</v>
      </c>
      <c r="G67">
        <v>0</v>
      </c>
      <c r="H67">
        <v>0</v>
      </c>
      <c r="I67">
        <v>0</v>
      </c>
      <c r="J67">
        <v>0.94</v>
      </c>
      <c r="K67">
        <v>0</v>
      </c>
    </row>
    <row r="68" spans="1:11" ht="32.25" customHeight="1">
      <c r="A68">
        <v>24</v>
      </c>
      <c r="C68">
        <v>2</v>
      </c>
      <c r="D68">
        <v>7620</v>
      </c>
      <c r="E68">
        <v>5080</v>
      </c>
      <c r="F68">
        <v>100</v>
      </c>
      <c r="G68">
        <v>0</v>
      </c>
      <c r="H68">
        <v>0</v>
      </c>
      <c r="I68">
        <v>0</v>
      </c>
      <c r="J68">
        <v>0</v>
      </c>
      <c r="K68">
        <v>0</v>
      </c>
    </row>
    <row r="69" spans="1:11" ht="32.25" customHeight="1">
      <c r="A69">
        <v>25</v>
      </c>
      <c r="C69">
        <v>1</v>
      </c>
      <c r="D69">
        <v>2860</v>
      </c>
      <c r="E69">
        <v>2200</v>
      </c>
      <c r="F69">
        <v>100</v>
      </c>
      <c r="G69">
        <v>0</v>
      </c>
      <c r="H69">
        <v>0</v>
      </c>
      <c r="I69">
        <v>0</v>
      </c>
      <c r="J69">
        <v>0</v>
      </c>
      <c r="K69">
        <v>0</v>
      </c>
    </row>
    <row r="70" spans="1:11" ht="32.25" customHeight="1">
      <c r="A70">
        <v>25</v>
      </c>
      <c r="C70">
        <v>2</v>
      </c>
      <c r="D70">
        <v>940</v>
      </c>
      <c r="E70">
        <v>750</v>
      </c>
      <c r="F70">
        <v>100</v>
      </c>
      <c r="G70">
        <v>0</v>
      </c>
      <c r="H70">
        <v>0</v>
      </c>
      <c r="I70">
        <v>0</v>
      </c>
      <c r="J70">
        <v>0</v>
      </c>
      <c r="K70">
        <v>0</v>
      </c>
    </row>
    <row r="71" spans="1:11" ht="32.25" customHeight="1">
      <c r="A71">
        <v>26</v>
      </c>
      <c r="C71">
        <v>1</v>
      </c>
      <c r="D71">
        <v>205004</v>
      </c>
      <c r="E71">
        <v>174124</v>
      </c>
      <c r="F71">
        <v>99.12</v>
      </c>
      <c r="G71">
        <v>0</v>
      </c>
      <c r="H71">
        <v>0.78</v>
      </c>
      <c r="I71">
        <v>0</v>
      </c>
      <c r="J71">
        <v>0.1</v>
      </c>
      <c r="K71">
        <v>0</v>
      </c>
    </row>
    <row r="72" spans="1:11" ht="32.25" customHeight="1">
      <c r="A72">
        <v>26</v>
      </c>
      <c r="C72">
        <v>2</v>
      </c>
      <c r="D72">
        <v>1600</v>
      </c>
      <c r="E72">
        <v>1100</v>
      </c>
      <c r="F72">
        <v>100</v>
      </c>
      <c r="G72">
        <v>0</v>
      </c>
      <c r="H72">
        <v>0</v>
      </c>
      <c r="I72">
        <v>0</v>
      </c>
      <c r="J72">
        <v>0</v>
      </c>
      <c r="K72">
        <v>0</v>
      </c>
    </row>
    <row r="73" spans="1:11" ht="32.25" customHeight="1">
      <c r="A73">
        <v>27</v>
      </c>
      <c r="C73">
        <v>1</v>
      </c>
      <c r="D73">
        <v>76637</v>
      </c>
      <c r="E73">
        <v>63000</v>
      </c>
      <c r="F73">
        <v>97</v>
      </c>
      <c r="G73">
        <v>3</v>
      </c>
      <c r="H73">
        <v>0</v>
      </c>
      <c r="I73">
        <v>0</v>
      </c>
      <c r="J73">
        <v>0</v>
      </c>
      <c r="K73">
        <v>0</v>
      </c>
    </row>
    <row r="74" spans="1:11" ht="32.25" customHeight="1">
      <c r="A74">
        <v>27</v>
      </c>
      <c r="C74">
        <v>2</v>
      </c>
      <c r="D74">
        <v>4005</v>
      </c>
      <c r="E74">
        <v>3505</v>
      </c>
      <c r="F74">
        <v>99.88</v>
      </c>
      <c r="G74">
        <v>0.12</v>
      </c>
      <c r="H74">
        <v>0</v>
      </c>
      <c r="I74">
        <v>0</v>
      </c>
      <c r="J74">
        <v>0</v>
      </c>
      <c r="K74">
        <v>0</v>
      </c>
    </row>
    <row r="75" spans="1:11" ht="32.25" customHeight="1">
      <c r="A75">
        <v>28</v>
      </c>
      <c r="C75">
        <v>1</v>
      </c>
      <c r="D75">
        <v>138680</v>
      </c>
      <c r="E75">
        <v>117670</v>
      </c>
      <c r="F75">
        <v>70.78</v>
      </c>
      <c r="G75">
        <v>20.91</v>
      </c>
      <c r="H75">
        <v>0</v>
      </c>
      <c r="I75">
        <v>7.79</v>
      </c>
      <c r="J75">
        <v>0.52</v>
      </c>
      <c r="K75">
        <v>0</v>
      </c>
    </row>
    <row r="76" spans="1:11" ht="32.25" customHeight="1">
      <c r="A76">
        <v>28</v>
      </c>
      <c r="C76">
        <v>2</v>
      </c>
      <c r="D76">
        <v>3440</v>
      </c>
      <c r="E76">
        <v>3050</v>
      </c>
      <c r="F76">
        <v>100</v>
      </c>
      <c r="G76">
        <v>0</v>
      </c>
      <c r="H76">
        <v>0</v>
      </c>
      <c r="I76">
        <v>0</v>
      </c>
      <c r="J76">
        <v>0</v>
      </c>
      <c r="K76">
        <v>0</v>
      </c>
    </row>
    <row r="77" spans="1:11" ht="32.25" customHeight="1">
      <c r="A77">
        <v>31</v>
      </c>
      <c r="C77">
        <v>1</v>
      </c>
      <c r="D77">
        <v>24970</v>
      </c>
      <c r="E77">
        <v>20739</v>
      </c>
      <c r="F77">
        <v>100</v>
      </c>
      <c r="G77">
        <v>0</v>
      </c>
      <c r="H77">
        <v>0</v>
      </c>
      <c r="I77">
        <v>0</v>
      </c>
      <c r="J77">
        <v>0</v>
      </c>
      <c r="K77">
        <v>0</v>
      </c>
    </row>
    <row r="78" spans="1:11" ht="32.25" customHeight="1">
      <c r="A78">
        <v>31</v>
      </c>
      <c r="C78">
        <v>2</v>
      </c>
      <c r="D78">
        <v>5500</v>
      </c>
      <c r="E78">
        <v>5200</v>
      </c>
      <c r="F78">
        <v>100</v>
      </c>
      <c r="G78">
        <v>0</v>
      </c>
      <c r="H78">
        <v>0</v>
      </c>
      <c r="I78">
        <v>0</v>
      </c>
      <c r="J78">
        <v>0</v>
      </c>
      <c r="K78">
        <v>0</v>
      </c>
    </row>
    <row r="79" spans="1:11" ht="32.25" customHeight="1">
      <c r="A79">
        <v>32</v>
      </c>
      <c r="C79">
        <v>1</v>
      </c>
      <c r="D79">
        <v>11386.5</v>
      </c>
      <c r="E79">
        <v>10450.5</v>
      </c>
      <c r="F79">
        <v>99.84</v>
      </c>
      <c r="G79">
        <v>0</v>
      </c>
      <c r="H79">
        <v>0</v>
      </c>
      <c r="I79">
        <v>0</v>
      </c>
      <c r="J79">
        <v>0.16</v>
      </c>
      <c r="K79">
        <v>0</v>
      </c>
    </row>
    <row r="80" spans="1:11" ht="32.25" customHeight="1">
      <c r="A80">
        <v>32</v>
      </c>
      <c r="C80">
        <v>2</v>
      </c>
      <c r="D80">
        <v>185</v>
      </c>
      <c r="E80">
        <v>160</v>
      </c>
      <c r="F80">
        <v>100</v>
      </c>
      <c r="G80">
        <v>0</v>
      </c>
      <c r="H80">
        <v>0</v>
      </c>
      <c r="I80">
        <v>0</v>
      </c>
      <c r="J80">
        <v>0</v>
      </c>
      <c r="K80">
        <v>0</v>
      </c>
    </row>
    <row r="81" spans="1:11" ht="32.25" customHeight="1">
      <c r="A81">
        <v>33</v>
      </c>
      <c r="C81">
        <v>1</v>
      </c>
      <c r="D81">
        <v>58467</v>
      </c>
      <c r="E81">
        <v>53248</v>
      </c>
      <c r="F81">
        <v>99.99</v>
      </c>
      <c r="G81">
        <v>0</v>
      </c>
      <c r="H81">
        <v>0</v>
      </c>
      <c r="I81">
        <v>0</v>
      </c>
      <c r="J81">
        <v>0.01</v>
      </c>
      <c r="K81">
        <v>0</v>
      </c>
    </row>
    <row r="82" spans="1:11" ht="32.25" customHeight="1">
      <c r="A82">
        <v>33</v>
      </c>
      <c r="C82">
        <v>2</v>
      </c>
      <c r="D82">
        <v>540</v>
      </c>
      <c r="E82">
        <v>486</v>
      </c>
      <c r="F82">
        <v>100</v>
      </c>
      <c r="G82">
        <v>0</v>
      </c>
      <c r="H82">
        <v>0</v>
      </c>
      <c r="I82">
        <v>0</v>
      </c>
      <c r="J82">
        <v>0</v>
      </c>
      <c r="K82">
        <v>0</v>
      </c>
    </row>
    <row r="83" spans="1:11" ht="32.25" customHeight="1">
      <c r="A83">
        <v>34</v>
      </c>
      <c r="C83">
        <v>1</v>
      </c>
      <c r="D83">
        <v>111800</v>
      </c>
      <c r="E83">
        <v>96920</v>
      </c>
      <c r="F83">
        <v>96.06</v>
      </c>
      <c r="G83">
        <v>0</v>
      </c>
      <c r="H83">
        <v>0</v>
      </c>
      <c r="I83">
        <v>0</v>
      </c>
      <c r="J83">
        <v>3.94</v>
      </c>
      <c r="K83">
        <v>0</v>
      </c>
    </row>
    <row r="84" spans="1:10" ht="32.25" customHeight="1">
      <c r="A84">
        <v>34</v>
      </c>
      <c r="C84">
        <v>2</v>
      </c>
      <c r="D84">
        <v>0</v>
      </c>
      <c r="E84">
        <v>0</v>
      </c>
      <c r="F84">
        <v>0</v>
      </c>
      <c r="G84">
        <v>0</v>
      </c>
      <c r="H84">
        <v>0</v>
      </c>
      <c r="I84">
        <v>0</v>
      </c>
      <c r="J84">
        <v>0</v>
      </c>
    </row>
    <row r="85" spans="1:11" ht="32.25" customHeight="1">
      <c r="A85">
        <v>35</v>
      </c>
      <c r="C85">
        <v>1</v>
      </c>
      <c r="D85">
        <v>129686</v>
      </c>
      <c r="E85">
        <v>125694</v>
      </c>
      <c r="F85">
        <v>96.03</v>
      </c>
      <c r="G85">
        <v>0</v>
      </c>
      <c r="H85">
        <v>0</v>
      </c>
      <c r="I85">
        <v>0</v>
      </c>
      <c r="J85">
        <v>3.97</v>
      </c>
      <c r="K85">
        <v>0</v>
      </c>
    </row>
    <row r="86" spans="1:11" ht="32.25" customHeight="1">
      <c r="A86">
        <v>35</v>
      </c>
      <c r="C86">
        <v>2</v>
      </c>
      <c r="D86">
        <v>8991</v>
      </c>
      <c r="E86">
        <v>8840</v>
      </c>
      <c r="F86">
        <v>96.76</v>
      </c>
      <c r="G86">
        <v>0</v>
      </c>
      <c r="H86">
        <v>0</v>
      </c>
      <c r="I86">
        <v>0</v>
      </c>
      <c r="J86">
        <v>3.24</v>
      </c>
      <c r="K86">
        <v>0</v>
      </c>
    </row>
    <row r="88" spans="1:11" ht="32.25" customHeight="1">
      <c r="A88">
        <v>13</v>
      </c>
      <c r="C88">
        <v>1</v>
      </c>
      <c r="D88">
        <v>141730</v>
      </c>
      <c r="E88">
        <v>95154</v>
      </c>
      <c r="F88">
        <v>27.48</v>
      </c>
      <c r="G88">
        <v>66.1</v>
      </c>
      <c r="H88">
        <v>0</v>
      </c>
      <c r="I88">
        <v>6.42</v>
      </c>
      <c r="J88">
        <v>0</v>
      </c>
      <c r="K88">
        <v>0</v>
      </c>
    </row>
    <row r="89" spans="1:11" ht="32.25" customHeight="1">
      <c r="A89">
        <v>13</v>
      </c>
      <c r="C89">
        <v>2</v>
      </c>
      <c r="D89">
        <v>7630</v>
      </c>
      <c r="E89">
        <v>6020</v>
      </c>
      <c r="F89">
        <v>28.7</v>
      </c>
      <c r="G89">
        <v>48.49</v>
      </c>
      <c r="H89">
        <v>0</v>
      </c>
      <c r="I89">
        <v>22.8</v>
      </c>
      <c r="J89">
        <v>0</v>
      </c>
      <c r="K89">
        <v>0</v>
      </c>
    </row>
    <row r="90" spans="1:11" ht="32.25" customHeight="1">
      <c r="A90">
        <v>15</v>
      </c>
      <c r="C90">
        <v>1</v>
      </c>
      <c r="D90">
        <v>38590</v>
      </c>
      <c r="E90">
        <v>35165</v>
      </c>
      <c r="F90">
        <v>64.03</v>
      </c>
      <c r="G90">
        <v>35.37</v>
      </c>
      <c r="H90">
        <v>0</v>
      </c>
      <c r="I90">
        <v>0.6</v>
      </c>
      <c r="J90">
        <v>0</v>
      </c>
      <c r="K90">
        <v>0</v>
      </c>
    </row>
    <row r="91" spans="1:11" ht="32.25" customHeight="1">
      <c r="A91">
        <v>15</v>
      </c>
      <c r="C91">
        <v>2</v>
      </c>
      <c r="D91">
        <v>1860</v>
      </c>
      <c r="E91">
        <v>1795</v>
      </c>
      <c r="F91">
        <v>100</v>
      </c>
      <c r="G91">
        <v>0</v>
      </c>
      <c r="H91">
        <v>0</v>
      </c>
      <c r="I91">
        <v>0</v>
      </c>
      <c r="J91">
        <v>0</v>
      </c>
      <c r="K91">
        <v>0</v>
      </c>
    </row>
    <row r="92" spans="1:11" ht="32.25" customHeight="1">
      <c r="A92">
        <v>11</v>
      </c>
      <c r="C92">
        <v>1</v>
      </c>
      <c r="D92">
        <v>24988</v>
      </c>
      <c r="E92">
        <v>22130</v>
      </c>
      <c r="F92">
        <v>82.12</v>
      </c>
      <c r="G92">
        <v>14.17</v>
      </c>
      <c r="H92">
        <v>0</v>
      </c>
      <c r="I92">
        <v>0</v>
      </c>
      <c r="J92">
        <v>3.71</v>
      </c>
      <c r="K92">
        <v>0</v>
      </c>
    </row>
    <row r="93" spans="1:11" ht="32.25" customHeight="1">
      <c r="A93">
        <v>11</v>
      </c>
      <c r="C93">
        <v>2</v>
      </c>
      <c r="D93">
        <v>3780</v>
      </c>
      <c r="E93">
        <v>3465</v>
      </c>
      <c r="F93">
        <v>100</v>
      </c>
      <c r="G93">
        <v>0</v>
      </c>
      <c r="H93">
        <v>0</v>
      </c>
      <c r="I93">
        <v>0</v>
      </c>
      <c r="J93">
        <v>0</v>
      </c>
      <c r="K93">
        <v>0</v>
      </c>
    </row>
    <row r="109" ht="32.25" customHeight="1">
      <c r="M109" s="80"/>
    </row>
    <row r="111" ht="32.25" customHeight="1">
      <c r="F111" t="s">
        <v>213</v>
      </c>
    </row>
    <row r="112" spans="6:11" ht="32.25" customHeight="1">
      <c r="F112">
        <v>1</v>
      </c>
      <c r="G112">
        <v>2</v>
      </c>
      <c r="H112">
        <v>3</v>
      </c>
      <c r="I112">
        <v>4</v>
      </c>
      <c r="J112">
        <v>5</v>
      </c>
      <c r="K112">
        <v>6</v>
      </c>
    </row>
    <row r="113" spans="3:13" ht="32.25" customHeight="1">
      <c r="C113" t="s">
        <v>214</v>
      </c>
      <c r="D113" t="s">
        <v>209</v>
      </c>
      <c r="E113" t="s">
        <v>210</v>
      </c>
      <c r="M113">
        <f aca="true" t="shared" si="18" ref="M113:M127">SUM(F115:K115)</f>
        <v>100.01</v>
      </c>
    </row>
    <row r="114" ht="32.25" customHeight="1">
      <c r="M114">
        <f t="shared" si="18"/>
        <v>100.01</v>
      </c>
    </row>
    <row r="115" spans="1:13" ht="32.25" customHeight="1">
      <c r="A115" s="74">
        <v>0</v>
      </c>
      <c r="B115" s="37"/>
      <c r="C115" t="s">
        <v>98</v>
      </c>
      <c r="D115">
        <v>224301</v>
      </c>
      <c r="E115">
        <v>158324</v>
      </c>
      <c r="F115">
        <v>97.68</v>
      </c>
      <c r="G115">
        <v>0.97</v>
      </c>
      <c r="I115">
        <v>1.36</v>
      </c>
      <c r="M115">
        <f t="shared" si="18"/>
        <v>100</v>
      </c>
    </row>
    <row r="116" spans="1:13" ht="32.25" customHeight="1">
      <c r="A116" s="53">
        <v>0</v>
      </c>
      <c r="B116" s="170"/>
      <c r="C116" t="s">
        <v>99</v>
      </c>
      <c r="D116">
        <v>62908</v>
      </c>
      <c r="E116">
        <v>58128</v>
      </c>
      <c r="F116">
        <v>71.01</v>
      </c>
      <c r="G116">
        <v>28.52</v>
      </c>
      <c r="J116">
        <v>0.48</v>
      </c>
      <c r="M116">
        <f t="shared" si="18"/>
        <v>99.99000000000001</v>
      </c>
    </row>
    <row r="117" spans="1:13" ht="32.25" customHeight="1">
      <c r="A117" s="54">
        <v>0</v>
      </c>
      <c r="B117" s="78"/>
      <c r="C117" t="s">
        <v>100</v>
      </c>
      <c r="D117">
        <v>30061</v>
      </c>
      <c r="E117">
        <v>25981</v>
      </c>
      <c r="F117">
        <v>90.69</v>
      </c>
      <c r="G117">
        <v>9.31</v>
      </c>
      <c r="M117">
        <f t="shared" si="18"/>
        <v>100.00999999999999</v>
      </c>
    </row>
    <row r="118" spans="1:13" ht="32.25" customHeight="1">
      <c r="A118" s="53">
        <v>0</v>
      </c>
      <c r="B118" s="170"/>
      <c r="C118" t="s">
        <v>101</v>
      </c>
      <c r="D118">
        <v>133980</v>
      </c>
      <c r="E118">
        <v>120358</v>
      </c>
      <c r="F118">
        <v>93.7</v>
      </c>
      <c r="G118">
        <v>4.94</v>
      </c>
      <c r="H118">
        <v>1.34</v>
      </c>
      <c r="I118">
        <v>0.01</v>
      </c>
      <c r="M118">
        <f t="shared" si="18"/>
        <v>100</v>
      </c>
    </row>
    <row r="119" spans="1:13" ht="32.25" customHeight="1">
      <c r="A119" s="54">
        <v>0.1</v>
      </c>
      <c r="B119" s="78"/>
      <c r="C119" t="s">
        <v>102</v>
      </c>
      <c r="D119">
        <v>971459</v>
      </c>
      <c r="E119">
        <v>814685</v>
      </c>
      <c r="F119">
        <v>98.45</v>
      </c>
      <c r="I119">
        <v>0.94</v>
      </c>
      <c r="J119">
        <v>0.52</v>
      </c>
      <c r="K119">
        <v>0.1</v>
      </c>
      <c r="M119">
        <f t="shared" si="18"/>
        <v>100</v>
      </c>
    </row>
    <row r="120" spans="1:13" ht="32.25" customHeight="1">
      <c r="A120" s="53">
        <v>0</v>
      </c>
      <c r="B120" s="170"/>
      <c r="C120" t="s">
        <v>103</v>
      </c>
      <c r="D120">
        <v>92770</v>
      </c>
      <c r="E120">
        <v>63759</v>
      </c>
      <c r="F120">
        <v>99.14</v>
      </c>
      <c r="J120">
        <v>0.86</v>
      </c>
      <c r="M120">
        <f t="shared" si="18"/>
        <v>99.99999999999999</v>
      </c>
    </row>
    <row r="121" spans="1:13" ht="32.25" customHeight="1">
      <c r="A121" s="54">
        <v>0</v>
      </c>
      <c r="B121" s="78"/>
      <c r="C121" t="s">
        <v>104</v>
      </c>
      <c r="D121">
        <v>3800</v>
      </c>
      <c r="E121">
        <v>2950</v>
      </c>
      <c r="F121">
        <v>100</v>
      </c>
      <c r="M121">
        <f t="shared" si="18"/>
        <v>100</v>
      </c>
    </row>
    <row r="122" spans="1:13" ht="32.25" customHeight="1">
      <c r="A122" s="53"/>
      <c r="B122" s="170"/>
      <c r="C122" t="s">
        <v>105</v>
      </c>
      <c r="D122">
        <v>206604</v>
      </c>
      <c r="E122">
        <v>175224</v>
      </c>
      <c r="F122">
        <v>99.13</v>
      </c>
      <c r="H122">
        <v>0.77</v>
      </c>
      <c r="J122">
        <v>0.1</v>
      </c>
      <c r="M122">
        <f t="shared" si="18"/>
        <v>100.00999999999999</v>
      </c>
    </row>
    <row r="123" spans="1:13" ht="32.25" customHeight="1">
      <c r="A123" s="54">
        <v>0</v>
      </c>
      <c r="B123" s="78"/>
      <c r="C123" t="s">
        <v>106</v>
      </c>
      <c r="D123">
        <v>80642</v>
      </c>
      <c r="E123">
        <v>66505</v>
      </c>
      <c r="F123">
        <v>97.14</v>
      </c>
      <c r="G123">
        <v>2.86</v>
      </c>
      <c r="M123">
        <f t="shared" si="18"/>
        <v>100</v>
      </c>
    </row>
    <row r="124" spans="1:13" ht="32.25" customHeight="1">
      <c r="A124" s="53">
        <v>0</v>
      </c>
      <c r="B124" s="170"/>
      <c r="C124" t="s">
        <v>107</v>
      </c>
      <c r="D124">
        <v>142120</v>
      </c>
      <c r="E124">
        <v>120720</v>
      </c>
      <c r="F124">
        <v>71.49</v>
      </c>
      <c r="G124">
        <v>20.41</v>
      </c>
      <c r="I124">
        <v>7.6</v>
      </c>
      <c r="J124">
        <v>0.51</v>
      </c>
      <c r="M124">
        <f t="shared" si="18"/>
        <v>100</v>
      </c>
    </row>
    <row r="125" spans="1:13" ht="32.25" customHeight="1">
      <c r="A125" s="54">
        <v>0</v>
      </c>
      <c r="B125" s="78"/>
      <c r="C125" t="s">
        <v>108</v>
      </c>
      <c r="D125">
        <v>30470</v>
      </c>
      <c r="E125">
        <v>25939</v>
      </c>
      <c r="F125">
        <v>100</v>
      </c>
      <c r="M125">
        <f t="shared" si="18"/>
        <v>100</v>
      </c>
    </row>
    <row r="126" spans="1:13" ht="32.25" customHeight="1">
      <c r="A126" s="53">
        <v>0</v>
      </c>
      <c r="B126" s="170"/>
      <c r="C126" t="s">
        <v>109</v>
      </c>
      <c r="D126">
        <v>11572</v>
      </c>
      <c r="E126">
        <v>10610.5</v>
      </c>
      <c r="F126">
        <v>99.84</v>
      </c>
      <c r="J126">
        <v>0.16</v>
      </c>
      <c r="M126">
        <f t="shared" si="18"/>
        <v>100</v>
      </c>
    </row>
    <row r="127" spans="1:13" ht="32.25" customHeight="1">
      <c r="A127" s="54">
        <v>0</v>
      </c>
      <c r="B127" s="78"/>
      <c r="C127" t="s">
        <v>110</v>
      </c>
      <c r="D127">
        <v>59007</v>
      </c>
      <c r="E127">
        <v>53734</v>
      </c>
      <c r="F127">
        <v>99.99</v>
      </c>
      <c r="J127">
        <v>0.01</v>
      </c>
      <c r="M127">
        <f t="shared" si="18"/>
        <v>100</v>
      </c>
    </row>
    <row r="128" spans="1:10" ht="32.25" customHeight="1">
      <c r="A128" s="53">
        <v>0</v>
      </c>
      <c r="B128" s="170"/>
      <c r="C128" t="s">
        <v>111</v>
      </c>
      <c r="D128">
        <v>111800</v>
      </c>
      <c r="E128">
        <v>96920</v>
      </c>
      <c r="F128">
        <v>96.06</v>
      </c>
      <c r="J128">
        <v>3.94</v>
      </c>
    </row>
    <row r="129" spans="1:10" ht="32.25" customHeight="1" thickBot="1">
      <c r="A129" s="55">
        <v>0</v>
      </c>
      <c r="B129" s="78"/>
      <c r="C129" t="s">
        <v>112</v>
      </c>
      <c r="D129">
        <v>138677</v>
      </c>
      <c r="E129">
        <v>134534</v>
      </c>
      <c r="F129">
        <v>96.08</v>
      </c>
      <c r="J129">
        <v>3.92</v>
      </c>
    </row>
    <row r="130" spans="1:2" ht="32.25" customHeight="1" thickBot="1" thickTop="1">
      <c r="A130" s="18"/>
      <c r="B130" s="49"/>
    </row>
    <row r="131" spans="1:2" ht="32.25" customHeight="1" thickTop="1">
      <c r="A131" s="12"/>
      <c r="B131" s="12"/>
    </row>
    <row r="132" spans="1:2" ht="32.25" customHeight="1">
      <c r="A132" s="33"/>
      <c r="B132" s="49"/>
    </row>
    <row r="133" spans="1:2" ht="32.25" customHeight="1" thickBot="1">
      <c r="A133" s="12"/>
      <c r="B133" s="12"/>
    </row>
    <row r="134" spans="1:5" ht="32.25" customHeight="1" thickBot="1" thickTop="1">
      <c r="A134" s="31">
        <f>SUM(A115:A133)</f>
        <v>0.1</v>
      </c>
      <c r="B134" s="64"/>
      <c r="D134">
        <f>SUM(D115:D133)</f>
        <v>2300171</v>
      </c>
      <c r="E134">
        <f>SUM(E115:E133)</f>
        <v>1928371.5</v>
      </c>
    </row>
    <row r="135" ht="32.25" customHeight="1" thickTop="1"/>
    <row r="136" ht="32.25" customHeight="1">
      <c r="L136" s="143">
        <v>6</v>
      </c>
    </row>
    <row r="137" ht="32.25" customHeight="1">
      <c r="L137" s="199" t="s">
        <v>162</v>
      </c>
    </row>
    <row r="138" spans="1:12" ht="32.25" customHeight="1">
      <c r="A138" s="124"/>
      <c r="B138" s="124"/>
      <c r="C138" s="124"/>
      <c r="D138" s="124"/>
      <c r="E138" s="124"/>
      <c r="F138" s="143">
        <v>1</v>
      </c>
      <c r="G138" s="143">
        <v>2</v>
      </c>
      <c r="H138" s="143">
        <v>3</v>
      </c>
      <c r="I138" s="143">
        <v>4</v>
      </c>
      <c r="J138" s="124"/>
      <c r="K138" s="143">
        <v>5</v>
      </c>
      <c r="L138" s="124"/>
    </row>
    <row r="139" spans="1:12" ht="32.25" customHeight="1">
      <c r="A139" s="124"/>
      <c r="B139" s="124"/>
      <c r="C139" s="125" t="s">
        <v>214</v>
      </c>
      <c r="D139" s="125" t="s">
        <v>209</v>
      </c>
      <c r="E139" s="125" t="s">
        <v>210</v>
      </c>
      <c r="F139" s="199" t="s">
        <v>71</v>
      </c>
      <c r="G139" s="199" t="s">
        <v>72</v>
      </c>
      <c r="H139" s="199" t="s">
        <v>159</v>
      </c>
      <c r="I139" s="199" t="s">
        <v>73</v>
      </c>
      <c r="J139" s="124"/>
      <c r="K139" s="199" t="s">
        <v>161</v>
      </c>
      <c r="L139" s="124"/>
    </row>
    <row r="140" spans="1:12" ht="32.25" customHeight="1">
      <c r="A140" s="124"/>
      <c r="B140" s="124"/>
      <c r="C140" s="124"/>
      <c r="D140" s="124"/>
      <c r="E140" s="124"/>
      <c r="F140" s="124"/>
      <c r="G140" s="124"/>
      <c r="H140" s="124"/>
      <c r="I140" s="124"/>
      <c r="J140" s="124"/>
      <c r="K140" s="124"/>
      <c r="L140" s="124"/>
    </row>
    <row r="141" spans="1:12" ht="32.25" customHeight="1">
      <c r="A141" s="126">
        <v>11</v>
      </c>
      <c r="B141" s="126"/>
      <c r="C141" s="125" t="s">
        <v>151</v>
      </c>
      <c r="D141" s="126">
        <v>28768</v>
      </c>
      <c r="E141" s="126">
        <v>25595</v>
      </c>
      <c r="F141" s="127">
        <v>84.47</v>
      </c>
      <c r="G141" s="127">
        <v>12.31</v>
      </c>
      <c r="H141" s="124"/>
      <c r="I141" s="124"/>
      <c r="J141" s="303">
        <v>3.23</v>
      </c>
      <c r="K141" s="303"/>
      <c r="L141" s="124"/>
    </row>
    <row r="142" spans="1:12" ht="32.25" customHeight="1">
      <c r="A142" s="126">
        <v>12</v>
      </c>
      <c r="B142" s="126"/>
      <c r="C142" s="125" t="s">
        <v>98</v>
      </c>
      <c r="D142" s="126">
        <v>224301</v>
      </c>
      <c r="E142" s="126">
        <v>158324</v>
      </c>
      <c r="F142" s="127">
        <v>97.68</v>
      </c>
      <c r="G142" s="127">
        <v>0.97</v>
      </c>
      <c r="H142" s="124"/>
      <c r="I142" s="127">
        <v>1.36</v>
      </c>
      <c r="J142" s="124"/>
      <c r="K142" s="124"/>
      <c r="L142" s="124"/>
    </row>
    <row r="143" spans="1:12" ht="32.25" customHeight="1">
      <c r="A143" s="126">
        <v>13</v>
      </c>
      <c r="B143" s="126"/>
      <c r="C143" s="125" t="s">
        <v>149</v>
      </c>
      <c r="D143" s="126">
        <v>149360</v>
      </c>
      <c r="E143" s="126">
        <v>101174</v>
      </c>
      <c r="F143" s="127">
        <v>27.54</v>
      </c>
      <c r="G143" s="128">
        <v>65.2</v>
      </c>
      <c r="H143" s="124"/>
      <c r="I143" s="127">
        <v>7.25</v>
      </c>
      <c r="J143" s="124"/>
      <c r="K143" s="124"/>
      <c r="L143" s="124"/>
    </row>
    <row r="144" spans="1:12" ht="32.25" customHeight="1">
      <c r="A144" s="126">
        <v>14</v>
      </c>
      <c r="B144" s="126"/>
      <c r="C144" s="125" t="s">
        <v>99</v>
      </c>
      <c r="D144" s="126">
        <v>62908</v>
      </c>
      <c r="E144" s="126">
        <v>58128</v>
      </c>
      <c r="F144" s="127">
        <v>71.01</v>
      </c>
      <c r="G144" s="127">
        <v>28.52</v>
      </c>
      <c r="H144" s="124"/>
      <c r="I144" s="124"/>
      <c r="J144" s="303">
        <v>0.48</v>
      </c>
      <c r="K144" s="303"/>
      <c r="L144" s="124"/>
    </row>
    <row r="145" spans="1:12" ht="32.25" customHeight="1">
      <c r="A145" s="126">
        <v>15</v>
      </c>
      <c r="B145" s="126"/>
      <c r="C145" s="125" t="s">
        <v>283</v>
      </c>
      <c r="D145" s="126">
        <v>40450</v>
      </c>
      <c r="E145" s="126">
        <v>40730</v>
      </c>
      <c r="F145" s="127">
        <v>65.69</v>
      </c>
      <c r="G145" s="127">
        <v>33.75</v>
      </c>
      <c r="H145" s="124"/>
      <c r="I145" s="127">
        <v>0.57</v>
      </c>
      <c r="J145" s="124"/>
      <c r="K145" s="124"/>
      <c r="L145" s="124"/>
    </row>
    <row r="146" spans="1:12" ht="32.25" customHeight="1">
      <c r="A146" s="126">
        <v>21</v>
      </c>
      <c r="B146" s="126"/>
      <c r="C146" s="125" t="s">
        <v>100</v>
      </c>
      <c r="D146" s="126">
        <v>30061</v>
      </c>
      <c r="E146" s="126">
        <v>25981</v>
      </c>
      <c r="F146" s="127">
        <v>90.69</v>
      </c>
      <c r="G146" s="127">
        <v>9.31</v>
      </c>
      <c r="H146" s="124"/>
      <c r="I146" s="124"/>
      <c r="J146" s="124"/>
      <c r="K146" s="124"/>
      <c r="L146" s="128">
        <v>0.1</v>
      </c>
    </row>
    <row r="147" spans="1:12" ht="32.25" customHeight="1">
      <c r="A147" s="126">
        <v>22</v>
      </c>
      <c r="B147" s="126"/>
      <c r="C147" s="125" t="s">
        <v>101</v>
      </c>
      <c r="D147" s="126">
        <v>133980</v>
      </c>
      <c r="E147" s="126">
        <v>120358</v>
      </c>
      <c r="F147" s="128">
        <v>93.7</v>
      </c>
      <c r="G147" s="127">
        <v>4.94</v>
      </c>
      <c r="H147" s="127">
        <v>1.34</v>
      </c>
      <c r="I147" s="127">
        <v>0.01</v>
      </c>
      <c r="J147" s="124"/>
      <c r="K147" s="124"/>
      <c r="L147" s="124"/>
    </row>
    <row r="148" spans="1:12" ht="32.25" customHeight="1">
      <c r="A148" s="126">
        <v>23</v>
      </c>
      <c r="B148" s="126"/>
      <c r="C148" s="125" t="s">
        <v>102</v>
      </c>
      <c r="D148" s="126">
        <v>971099</v>
      </c>
      <c r="E148" s="126">
        <v>814385</v>
      </c>
      <c r="F148" s="127">
        <v>98.44</v>
      </c>
      <c r="G148" s="124"/>
      <c r="H148" s="124"/>
      <c r="I148" s="127">
        <v>0.94</v>
      </c>
      <c r="J148" s="303">
        <v>0.52</v>
      </c>
      <c r="K148" s="303"/>
      <c r="L148" s="124"/>
    </row>
    <row r="149" spans="1:12" ht="32.25" customHeight="1">
      <c r="A149" s="126">
        <v>24</v>
      </c>
      <c r="B149" s="126"/>
      <c r="C149" s="125" t="s">
        <v>103</v>
      </c>
      <c r="D149" s="126">
        <v>92770</v>
      </c>
      <c r="E149" s="126">
        <v>63759</v>
      </c>
      <c r="F149" s="127">
        <v>99.14</v>
      </c>
      <c r="G149" s="124"/>
      <c r="H149" s="124"/>
      <c r="I149" s="124"/>
      <c r="J149" s="303">
        <v>0.86</v>
      </c>
      <c r="K149" s="303"/>
      <c r="L149" s="124"/>
    </row>
    <row r="150" spans="1:12" ht="32.25" customHeight="1">
      <c r="A150" s="126">
        <v>25</v>
      </c>
      <c r="B150" s="126"/>
      <c r="C150" s="125" t="s">
        <v>104</v>
      </c>
      <c r="D150" s="126">
        <v>3800</v>
      </c>
      <c r="E150" s="126">
        <v>2950</v>
      </c>
      <c r="F150" s="126">
        <v>100</v>
      </c>
      <c r="G150" s="124"/>
      <c r="H150" s="124"/>
      <c r="I150" s="124"/>
      <c r="J150" s="124"/>
      <c r="K150" s="124"/>
      <c r="L150" s="124"/>
    </row>
    <row r="151" spans="1:12" ht="32.25" customHeight="1">
      <c r="A151" s="126">
        <v>26</v>
      </c>
      <c r="B151" s="126"/>
      <c r="C151" s="125" t="s">
        <v>105</v>
      </c>
      <c r="D151" s="126">
        <v>206604</v>
      </c>
      <c r="E151" s="126">
        <v>175224</v>
      </c>
      <c r="F151" s="127">
        <v>99.13</v>
      </c>
      <c r="G151" s="124"/>
      <c r="H151" s="127">
        <v>0.77</v>
      </c>
      <c r="I151" s="124"/>
      <c r="J151" s="304">
        <v>0.1</v>
      </c>
      <c r="K151" s="304"/>
      <c r="L151" s="124"/>
    </row>
    <row r="152" spans="1:12" ht="32.25" customHeight="1">
      <c r="A152" s="126">
        <v>27</v>
      </c>
      <c r="B152" s="126"/>
      <c r="C152" s="125" t="s">
        <v>106</v>
      </c>
      <c r="D152" s="126">
        <v>80642</v>
      </c>
      <c r="E152" s="126">
        <v>66505</v>
      </c>
      <c r="F152" s="127">
        <v>97.14</v>
      </c>
      <c r="G152" s="127">
        <v>2.86</v>
      </c>
      <c r="H152" s="124"/>
      <c r="I152" s="124"/>
      <c r="J152" s="124"/>
      <c r="K152" s="124"/>
      <c r="L152" s="124"/>
    </row>
    <row r="153" spans="1:12" ht="32.25" customHeight="1">
      <c r="A153" s="126">
        <v>28</v>
      </c>
      <c r="B153" s="126"/>
      <c r="C153" s="125" t="s">
        <v>107</v>
      </c>
      <c r="D153" s="126">
        <v>142120</v>
      </c>
      <c r="E153" s="126">
        <v>120720</v>
      </c>
      <c r="F153" s="127">
        <v>71.49</v>
      </c>
      <c r="G153" s="127">
        <v>20.41</v>
      </c>
      <c r="H153" s="124"/>
      <c r="I153" s="128">
        <v>7.6</v>
      </c>
      <c r="J153" s="303">
        <v>0.51</v>
      </c>
      <c r="K153" s="303"/>
      <c r="L153" s="124"/>
    </row>
    <row r="154" spans="1:12" ht="32.25" customHeight="1">
      <c r="A154" s="126">
        <v>31</v>
      </c>
      <c r="B154" s="126"/>
      <c r="C154" s="125" t="s">
        <v>108</v>
      </c>
      <c r="D154" s="126">
        <v>30470</v>
      </c>
      <c r="E154" s="126">
        <v>25939</v>
      </c>
      <c r="F154" s="126">
        <v>100</v>
      </c>
      <c r="G154" s="124"/>
      <c r="H154" s="124"/>
      <c r="I154" s="124"/>
      <c r="J154" s="124"/>
      <c r="K154" s="124"/>
      <c r="L154" s="124"/>
    </row>
    <row r="155" spans="1:12" ht="32.25" customHeight="1">
      <c r="A155" s="126">
        <v>32</v>
      </c>
      <c r="B155" s="126"/>
      <c r="C155" s="125" t="s">
        <v>109</v>
      </c>
      <c r="D155" s="136">
        <v>11572</v>
      </c>
      <c r="E155" s="128">
        <v>10610.5</v>
      </c>
      <c r="F155" s="127">
        <v>99.84</v>
      </c>
      <c r="G155" s="124"/>
      <c r="H155" s="124"/>
      <c r="I155" s="124"/>
      <c r="J155" s="303">
        <v>0.16</v>
      </c>
      <c r="K155" s="303"/>
      <c r="L155" s="124"/>
    </row>
    <row r="156" spans="1:12" ht="32.25" customHeight="1">
      <c r="A156" s="126">
        <v>33</v>
      </c>
      <c r="B156" s="126"/>
      <c r="C156" s="125" t="s">
        <v>110</v>
      </c>
      <c r="D156" s="126">
        <v>59007</v>
      </c>
      <c r="E156" s="126">
        <v>53734</v>
      </c>
      <c r="F156" s="127">
        <v>99.99</v>
      </c>
      <c r="G156" s="124"/>
      <c r="H156" s="124"/>
      <c r="I156" s="124"/>
      <c r="J156" s="303">
        <v>0.01</v>
      </c>
      <c r="K156" s="303"/>
      <c r="L156" s="124"/>
    </row>
    <row r="157" spans="1:11" ht="32.25" customHeight="1">
      <c r="A157" s="126">
        <v>34</v>
      </c>
      <c r="B157" s="126"/>
      <c r="C157" s="125" t="s">
        <v>111</v>
      </c>
      <c r="D157" s="126">
        <v>111800</v>
      </c>
      <c r="E157" s="126">
        <v>96920</v>
      </c>
      <c r="F157" s="127">
        <v>96.06</v>
      </c>
      <c r="G157" s="124"/>
      <c r="H157" s="124"/>
      <c r="I157" s="124"/>
      <c r="J157" s="303">
        <v>3.94</v>
      </c>
      <c r="K157" s="303"/>
    </row>
    <row r="158" spans="1:11" ht="32.25" customHeight="1">
      <c r="A158" s="126">
        <v>35</v>
      </c>
      <c r="B158" s="126"/>
      <c r="C158" s="125" t="s">
        <v>112</v>
      </c>
      <c r="D158" s="126">
        <v>138677</v>
      </c>
      <c r="E158" s="126">
        <v>134534</v>
      </c>
      <c r="F158" s="127">
        <v>96.08</v>
      </c>
      <c r="G158" s="124"/>
      <c r="H158" s="124"/>
      <c r="I158" s="124"/>
      <c r="J158" s="303">
        <v>3.92</v>
      </c>
      <c r="K158" s="303"/>
    </row>
    <row r="165" spans="1:11" ht="32.25" customHeight="1">
      <c r="A165" t="s">
        <v>214</v>
      </c>
      <c r="C165" t="s">
        <v>269</v>
      </c>
      <c r="D165" t="s">
        <v>209</v>
      </c>
      <c r="E165" t="s">
        <v>210</v>
      </c>
      <c r="F165">
        <v>1</v>
      </c>
      <c r="G165">
        <v>2</v>
      </c>
      <c r="H165">
        <v>3</v>
      </c>
      <c r="I165">
        <v>4</v>
      </c>
      <c r="J165">
        <v>5</v>
      </c>
      <c r="K165">
        <v>6</v>
      </c>
    </row>
    <row r="166" spans="1:11" ht="32.25" customHeight="1">
      <c r="A166">
        <v>11</v>
      </c>
      <c r="C166">
        <v>1</v>
      </c>
      <c r="D166">
        <v>24988</v>
      </c>
      <c r="E166">
        <v>22130</v>
      </c>
      <c r="F166">
        <v>82.12</v>
      </c>
      <c r="G166">
        <v>14.17</v>
      </c>
      <c r="H166">
        <v>0</v>
      </c>
      <c r="I166">
        <v>0</v>
      </c>
      <c r="J166">
        <v>3.71</v>
      </c>
      <c r="K166">
        <v>0</v>
      </c>
    </row>
    <row r="167" spans="1:11" ht="32.25" customHeight="1">
      <c r="A167">
        <v>11</v>
      </c>
      <c r="C167">
        <v>2</v>
      </c>
      <c r="D167">
        <v>3780</v>
      </c>
      <c r="E167">
        <v>3465</v>
      </c>
      <c r="F167">
        <v>100</v>
      </c>
      <c r="G167">
        <v>0</v>
      </c>
      <c r="H167">
        <v>0</v>
      </c>
      <c r="I167">
        <v>0</v>
      </c>
      <c r="J167">
        <v>0</v>
      </c>
      <c r="K167">
        <v>0</v>
      </c>
    </row>
    <row r="168" spans="1:11" ht="32.25" customHeight="1">
      <c r="A168">
        <v>12</v>
      </c>
      <c r="C168">
        <v>1</v>
      </c>
      <c r="D168">
        <v>215901</v>
      </c>
      <c r="E168">
        <v>150424</v>
      </c>
      <c r="F168">
        <v>97.59</v>
      </c>
      <c r="G168">
        <v>1</v>
      </c>
      <c r="H168">
        <v>0</v>
      </c>
      <c r="I168">
        <v>1.41</v>
      </c>
      <c r="J168">
        <v>0</v>
      </c>
      <c r="K168">
        <v>0</v>
      </c>
    </row>
    <row r="169" spans="1:11" ht="32.25" customHeight="1">
      <c r="A169">
        <v>12</v>
      </c>
      <c r="C169">
        <v>2</v>
      </c>
      <c r="D169">
        <v>8400</v>
      </c>
      <c r="E169">
        <v>7900</v>
      </c>
      <c r="F169">
        <v>100</v>
      </c>
      <c r="G169">
        <v>0</v>
      </c>
      <c r="H169">
        <v>0</v>
      </c>
      <c r="I169">
        <v>0</v>
      </c>
      <c r="J169">
        <v>0</v>
      </c>
      <c r="K169">
        <v>0</v>
      </c>
    </row>
    <row r="170" spans="1:11" ht="32.25" customHeight="1">
      <c r="A170">
        <v>13</v>
      </c>
      <c r="C170">
        <v>1</v>
      </c>
      <c r="D170">
        <v>141730</v>
      </c>
      <c r="E170">
        <v>95154</v>
      </c>
      <c r="F170">
        <v>27.48</v>
      </c>
      <c r="G170">
        <v>66.1</v>
      </c>
      <c r="H170">
        <v>0</v>
      </c>
      <c r="I170">
        <v>6.42</v>
      </c>
      <c r="J170">
        <v>0</v>
      </c>
      <c r="K170">
        <v>0</v>
      </c>
    </row>
    <row r="171" spans="1:11" ht="32.25" customHeight="1">
      <c r="A171">
        <v>13</v>
      </c>
      <c r="C171">
        <v>2</v>
      </c>
      <c r="D171">
        <v>7630</v>
      </c>
      <c r="E171">
        <v>6020</v>
      </c>
      <c r="F171">
        <v>28.7</v>
      </c>
      <c r="G171">
        <v>48.49</v>
      </c>
      <c r="H171">
        <v>0</v>
      </c>
      <c r="I171">
        <v>22.8</v>
      </c>
      <c r="J171">
        <v>0</v>
      </c>
      <c r="K171">
        <v>0</v>
      </c>
    </row>
    <row r="172" spans="1:11" ht="32.25" customHeight="1">
      <c r="A172">
        <v>14</v>
      </c>
      <c r="C172">
        <v>1</v>
      </c>
      <c r="D172">
        <v>56476</v>
      </c>
      <c r="E172">
        <v>54196</v>
      </c>
      <c r="F172">
        <v>67.7</v>
      </c>
      <c r="G172">
        <v>31.77</v>
      </c>
      <c r="H172">
        <v>0</v>
      </c>
      <c r="I172">
        <v>0</v>
      </c>
      <c r="J172">
        <v>0.53</v>
      </c>
      <c r="K172">
        <v>0</v>
      </c>
    </row>
    <row r="173" spans="1:11" ht="32.25" customHeight="1">
      <c r="A173">
        <v>14</v>
      </c>
      <c r="C173">
        <v>2</v>
      </c>
      <c r="D173">
        <v>6432</v>
      </c>
      <c r="E173">
        <v>3932</v>
      </c>
      <c r="F173">
        <v>100</v>
      </c>
      <c r="G173">
        <v>0</v>
      </c>
      <c r="H173">
        <v>0</v>
      </c>
      <c r="I173">
        <v>0</v>
      </c>
      <c r="J173">
        <v>0</v>
      </c>
      <c r="K173">
        <v>0</v>
      </c>
    </row>
    <row r="174" spans="1:11" ht="32.25" customHeight="1">
      <c r="A174">
        <v>15</v>
      </c>
      <c r="C174">
        <v>1</v>
      </c>
      <c r="D174">
        <v>38590</v>
      </c>
      <c r="E174">
        <v>35165</v>
      </c>
      <c r="F174">
        <v>64.03</v>
      </c>
      <c r="G174">
        <v>35.37</v>
      </c>
      <c r="H174">
        <v>0</v>
      </c>
      <c r="I174">
        <v>0.6</v>
      </c>
      <c r="J174">
        <v>0</v>
      </c>
      <c r="K174">
        <v>0</v>
      </c>
    </row>
    <row r="175" spans="1:11" ht="32.25" customHeight="1">
      <c r="A175">
        <v>15</v>
      </c>
      <c r="C175">
        <v>2</v>
      </c>
      <c r="D175">
        <v>1860</v>
      </c>
      <c r="E175">
        <v>1795</v>
      </c>
      <c r="F175">
        <v>100</v>
      </c>
      <c r="G175">
        <v>0</v>
      </c>
      <c r="H175">
        <v>0</v>
      </c>
      <c r="I175">
        <v>0</v>
      </c>
      <c r="J175">
        <v>0</v>
      </c>
      <c r="K175">
        <v>0</v>
      </c>
    </row>
    <row r="176" spans="1:11" ht="32.25" customHeight="1">
      <c r="A176">
        <v>21</v>
      </c>
      <c r="C176">
        <v>1</v>
      </c>
      <c r="D176">
        <v>28659</v>
      </c>
      <c r="E176">
        <v>24779</v>
      </c>
      <c r="F176">
        <v>90.23</v>
      </c>
      <c r="G176">
        <v>9.77</v>
      </c>
      <c r="H176">
        <v>0</v>
      </c>
      <c r="I176">
        <v>0</v>
      </c>
      <c r="J176">
        <v>0</v>
      </c>
      <c r="K176">
        <v>0</v>
      </c>
    </row>
    <row r="177" spans="1:11" ht="32.25" customHeight="1">
      <c r="A177">
        <v>21</v>
      </c>
      <c r="C177">
        <v>2</v>
      </c>
      <c r="D177">
        <v>1402</v>
      </c>
      <c r="E177">
        <v>1202</v>
      </c>
      <c r="F177">
        <v>100</v>
      </c>
      <c r="G177">
        <v>0</v>
      </c>
      <c r="H177">
        <v>0</v>
      </c>
      <c r="I177">
        <v>0</v>
      </c>
      <c r="J177">
        <v>0</v>
      </c>
      <c r="K177">
        <v>0</v>
      </c>
    </row>
    <row r="178" spans="1:11" ht="32.25" customHeight="1">
      <c r="A178">
        <v>22</v>
      </c>
      <c r="C178">
        <v>1</v>
      </c>
      <c r="D178">
        <v>133440</v>
      </c>
      <c r="E178">
        <v>120158</v>
      </c>
      <c r="F178">
        <v>93.67</v>
      </c>
      <c r="G178">
        <v>4.96</v>
      </c>
      <c r="H178">
        <v>1.35</v>
      </c>
      <c r="I178">
        <v>0.01</v>
      </c>
      <c r="J178">
        <v>0</v>
      </c>
      <c r="K178">
        <v>0</v>
      </c>
    </row>
    <row r="179" spans="1:11" ht="32.25" customHeight="1">
      <c r="A179">
        <v>22</v>
      </c>
      <c r="C179">
        <v>2</v>
      </c>
      <c r="D179">
        <v>540</v>
      </c>
      <c r="E179">
        <v>200</v>
      </c>
      <c r="F179">
        <v>100</v>
      </c>
      <c r="G179">
        <v>0</v>
      </c>
      <c r="H179">
        <v>0</v>
      </c>
      <c r="I179">
        <v>0</v>
      </c>
      <c r="J179">
        <v>0</v>
      </c>
      <c r="K179">
        <v>0</v>
      </c>
    </row>
    <row r="180" spans="1:11" ht="32.25" customHeight="1">
      <c r="A180">
        <v>23</v>
      </c>
      <c r="C180">
        <v>1</v>
      </c>
      <c r="D180">
        <v>875815</v>
      </c>
      <c r="E180">
        <v>744398</v>
      </c>
      <c r="F180">
        <v>98.39</v>
      </c>
      <c r="G180">
        <v>0</v>
      </c>
      <c r="H180">
        <v>0</v>
      </c>
      <c r="I180">
        <v>1.04</v>
      </c>
      <c r="J180">
        <v>0.57</v>
      </c>
      <c r="K180">
        <v>0</v>
      </c>
    </row>
    <row r="181" spans="1:11" ht="32.25" customHeight="1">
      <c r="A181">
        <v>23</v>
      </c>
      <c r="C181">
        <v>2</v>
      </c>
      <c r="D181">
        <v>95284</v>
      </c>
      <c r="E181">
        <v>69987</v>
      </c>
      <c r="F181">
        <v>98.92</v>
      </c>
      <c r="G181">
        <v>0</v>
      </c>
      <c r="H181">
        <v>0</v>
      </c>
      <c r="I181">
        <v>0</v>
      </c>
      <c r="J181">
        <v>0.03</v>
      </c>
      <c r="K181">
        <v>1.05</v>
      </c>
    </row>
    <row r="182" spans="1:11" ht="32.25" customHeight="1">
      <c r="A182">
        <v>24</v>
      </c>
      <c r="C182">
        <v>1</v>
      </c>
      <c r="D182">
        <v>85150</v>
      </c>
      <c r="E182">
        <v>58679</v>
      </c>
      <c r="F182">
        <v>99.06</v>
      </c>
      <c r="G182">
        <v>0</v>
      </c>
      <c r="H182">
        <v>0</v>
      </c>
      <c r="I182">
        <v>0</v>
      </c>
      <c r="J182">
        <v>0.94</v>
      </c>
      <c r="K182">
        <v>0</v>
      </c>
    </row>
    <row r="183" spans="1:11" ht="32.25" customHeight="1">
      <c r="A183">
        <v>24</v>
      </c>
      <c r="C183">
        <v>2</v>
      </c>
      <c r="D183">
        <v>7620</v>
      </c>
      <c r="E183">
        <v>5080</v>
      </c>
      <c r="F183">
        <v>100</v>
      </c>
      <c r="G183">
        <v>0</v>
      </c>
      <c r="H183">
        <v>0</v>
      </c>
      <c r="I183">
        <v>0</v>
      </c>
      <c r="J183">
        <v>0</v>
      </c>
      <c r="K183">
        <v>0</v>
      </c>
    </row>
    <row r="184" spans="1:11" ht="32.25" customHeight="1">
      <c r="A184">
        <v>25</v>
      </c>
      <c r="C184">
        <v>1</v>
      </c>
      <c r="D184">
        <v>2860</v>
      </c>
      <c r="E184">
        <v>2200</v>
      </c>
      <c r="F184">
        <v>100</v>
      </c>
      <c r="G184">
        <v>0</v>
      </c>
      <c r="H184">
        <v>0</v>
      </c>
      <c r="I184">
        <v>0</v>
      </c>
      <c r="J184">
        <v>0</v>
      </c>
      <c r="K184">
        <v>0</v>
      </c>
    </row>
    <row r="185" spans="1:11" ht="32.25" customHeight="1">
      <c r="A185">
        <v>25</v>
      </c>
      <c r="C185">
        <v>2</v>
      </c>
      <c r="D185">
        <v>940</v>
      </c>
      <c r="E185">
        <v>750</v>
      </c>
      <c r="F185">
        <v>100</v>
      </c>
      <c r="G185">
        <v>0</v>
      </c>
      <c r="H185">
        <v>0</v>
      </c>
      <c r="I185">
        <v>0</v>
      </c>
      <c r="J185">
        <v>0</v>
      </c>
      <c r="K185">
        <v>0</v>
      </c>
    </row>
    <row r="186" spans="1:11" ht="32.25" customHeight="1">
      <c r="A186">
        <v>26</v>
      </c>
      <c r="C186">
        <v>1</v>
      </c>
      <c r="D186">
        <v>205004</v>
      </c>
      <c r="E186">
        <v>174124</v>
      </c>
      <c r="F186">
        <v>99.12</v>
      </c>
      <c r="G186">
        <v>0</v>
      </c>
      <c r="H186">
        <v>0.78</v>
      </c>
      <c r="I186">
        <v>0</v>
      </c>
      <c r="J186">
        <v>0.1</v>
      </c>
      <c r="K186">
        <v>0</v>
      </c>
    </row>
    <row r="187" spans="1:11" ht="32.25" customHeight="1">
      <c r="A187">
        <v>26</v>
      </c>
      <c r="C187">
        <v>2</v>
      </c>
      <c r="D187">
        <v>1600</v>
      </c>
      <c r="E187">
        <v>1100</v>
      </c>
      <c r="F187">
        <v>100</v>
      </c>
      <c r="G187">
        <v>0</v>
      </c>
      <c r="H187">
        <v>0</v>
      </c>
      <c r="I187">
        <v>0</v>
      </c>
      <c r="J187">
        <v>0</v>
      </c>
      <c r="K187">
        <v>0</v>
      </c>
    </row>
    <row r="188" spans="1:11" ht="32.25" customHeight="1">
      <c r="A188">
        <v>27</v>
      </c>
      <c r="C188">
        <v>1</v>
      </c>
      <c r="D188">
        <v>76637</v>
      </c>
      <c r="E188">
        <v>63000</v>
      </c>
      <c r="F188">
        <v>97</v>
      </c>
      <c r="G188">
        <v>3</v>
      </c>
      <c r="H188">
        <v>0</v>
      </c>
      <c r="I188">
        <v>0</v>
      </c>
      <c r="J188">
        <v>0</v>
      </c>
      <c r="K188">
        <v>0</v>
      </c>
    </row>
    <row r="189" spans="1:11" ht="32.25" customHeight="1">
      <c r="A189">
        <v>27</v>
      </c>
      <c r="C189">
        <v>2</v>
      </c>
      <c r="D189">
        <v>4005</v>
      </c>
      <c r="E189">
        <v>3505</v>
      </c>
      <c r="F189">
        <v>99.88</v>
      </c>
      <c r="G189">
        <v>0.12</v>
      </c>
      <c r="H189">
        <v>0</v>
      </c>
      <c r="I189">
        <v>0</v>
      </c>
      <c r="J189">
        <v>0</v>
      </c>
      <c r="K189">
        <v>0</v>
      </c>
    </row>
    <row r="190" spans="1:11" ht="32.25" customHeight="1">
      <c r="A190">
        <v>28</v>
      </c>
      <c r="C190">
        <v>1</v>
      </c>
      <c r="D190">
        <v>138680</v>
      </c>
      <c r="E190">
        <v>117670</v>
      </c>
      <c r="F190">
        <v>70.78</v>
      </c>
      <c r="G190">
        <v>20.91</v>
      </c>
      <c r="H190">
        <v>0</v>
      </c>
      <c r="I190">
        <v>7.79</v>
      </c>
      <c r="J190">
        <v>0.52</v>
      </c>
      <c r="K190">
        <v>0</v>
      </c>
    </row>
    <row r="191" spans="1:11" ht="32.25" customHeight="1">
      <c r="A191">
        <v>28</v>
      </c>
      <c r="C191">
        <v>2</v>
      </c>
      <c r="D191">
        <v>3440</v>
      </c>
      <c r="E191">
        <v>3050</v>
      </c>
      <c r="F191">
        <v>100</v>
      </c>
      <c r="G191">
        <v>0</v>
      </c>
      <c r="H191">
        <v>0</v>
      </c>
      <c r="I191">
        <v>0</v>
      </c>
      <c r="J191">
        <v>0</v>
      </c>
      <c r="K191">
        <v>0</v>
      </c>
    </row>
    <row r="192" spans="1:11" ht="32.25" customHeight="1">
      <c r="A192">
        <v>31</v>
      </c>
      <c r="C192">
        <v>1</v>
      </c>
      <c r="D192">
        <v>24970</v>
      </c>
      <c r="E192">
        <v>20739</v>
      </c>
      <c r="F192">
        <v>100</v>
      </c>
      <c r="G192">
        <v>0</v>
      </c>
      <c r="H192">
        <v>0</v>
      </c>
      <c r="I192">
        <v>0</v>
      </c>
      <c r="J192">
        <v>0</v>
      </c>
      <c r="K192">
        <v>0</v>
      </c>
    </row>
    <row r="193" spans="1:11" ht="32.25" customHeight="1">
      <c r="A193">
        <v>31</v>
      </c>
      <c r="C193">
        <v>2</v>
      </c>
      <c r="D193">
        <v>5500</v>
      </c>
      <c r="E193">
        <v>5200</v>
      </c>
      <c r="F193">
        <v>100</v>
      </c>
      <c r="G193">
        <v>0</v>
      </c>
      <c r="H193">
        <v>0</v>
      </c>
      <c r="I193">
        <v>0</v>
      </c>
      <c r="J193">
        <v>0</v>
      </c>
      <c r="K193">
        <v>0</v>
      </c>
    </row>
    <row r="194" spans="1:11" ht="32.25" customHeight="1">
      <c r="A194">
        <v>32</v>
      </c>
      <c r="C194">
        <v>1</v>
      </c>
      <c r="D194">
        <v>11386.5</v>
      </c>
      <c r="E194">
        <v>10450.5</v>
      </c>
      <c r="F194">
        <v>99.84</v>
      </c>
      <c r="G194">
        <v>0</v>
      </c>
      <c r="H194">
        <v>0</v>
      </c>
      <c r="I194">
        <v>0</v>
      </c>
      <c r="J194">
        <v>0.16</v>
      </c>
      <c r="K194">
        <v>0</v>
      </c>
    </row>
    <row r="195" spans="1:11" ht="32.25" customHeight="1">
      <c r="A195">
        <v>32</v>
      </c>
      <c r="C195">
        <v>2</v>
      </c>
      <c r="D195">
        <v>185</v>
      </c>
      <c r="E195">
        <v>160</v>
      </c>
      <c r="F195">
        <v>100</v>
      </c>
      <c r="G195">
        <v>0</v>
      </c>
      <c r="H195">
        <v>0</v>
      </c>
      <c r="I195">
        <v>0</v>
      </c>
      <c r="J195">
        <v>0</v>
      </c>
      <c r="K195">
        <v>0</v>
      </c>
    </row>
    <row r="196" spans="1:11" ht="32.25" customHeight="1">
      <c r="A196">
        <v>33</v>
      </c>
      <c r="C196">
        <v>1</v>
      </c>
      <c r="D196">
        <v>58467</v>
      </c>
      <c r="E196">
        <v>53248</v>
      </c>
      <c r="F196">
        <v>99.99</v>
      </c>
      <c r="G196">
        <v>0</v>
      </c>
      <c r="H196">
        <v>0</v>
      </c>
      <c r="I196">
        <v>0</v>
      </c>
      <c r="J196">
        <v>0.01</v>
      </c>
      <c r="K196">
        <v>0</v>
      </c>
    </row>
    <row r="197" spans="1:11" ht="32.25" customHeight="1">
      <c r="A197">
        <v>33</v>
      </c>
      <c r="C197">
        <v>2</v>
      </c>
      <c r="D197">
        <v>540</v>
      </c>
      <c r="E197">
        <v>486</v>
      </c>
      <c r="F197">
        <v>100</v>
      </c>
      <c r="G197">
        <v>0</v>
      </c>
      <c r="H197">
        <v>0</v>
      </c>
      <c r="I197">
        <v>0</v>
      </c>
      <c r="J197">
        <v>0</v>
      </c>
      <c r="K197">
        <v>0</v>
      </c>
    </row>
    <row r="198" spans="1:11" ht="32.25" customHeight="1">
      <c r="A198">
        <v>34</v>
      </c>
      <c r="C198">
        <v>1</v>
      </c>
      <c r="D198">
        <v>111800</v>
      </c>
      <c r="E198">
        <v>96920</v>
      </c>
      <c r="F198">
        <v>96.06</v>
      </c>
      <c r="G198">
        <v>0</v>
      </c>
      <c r="H198">
        <v>0</v>
      </c>
      <c r="I198">
        <v>0</v>
      </c>
      <c r="J198">
        <v>3.94</v>
      </c>
      <c r="K198">
        <v>0</v>
      </c>
    </row>
    <row r="199" spans="1:11" ht="32.25" customHeight="1">
      <c r="A199">
        <v>35</v>
      </c>
      <c r="C199">
        <v>1</v>
      </c>
      <c r="D199">
        <v>129686</v>
      </c>
      <c r="E199">
        <v>125694</v>
      </c>
      <c r="F199">
        <v>96.03</v>
      </c>
      <c r="G199">
        <v>0</v>
      </c>
      <c r="H199">
        <v>0</v>
      </c>
      <c r="I199">
        <v>0</v>
      </c>
      <c r="J199">
        <v>3.97</v>
      </c>
      <c r="K199">
        <v>0</v>
      </c>
    </row>
    <row r="200" spans="1:11" ht="32.25" customHeight="1">
      <c r="A200">
        <v>35</v>
      </c>
      <c r="C200">
        <v>2</v>
      </c>
      <c r="D200">
        <v>8991</v>
      </c>
      <c r="E200">
        <v>8840</v>
      </c>
      <c r="F200">
        <v>96.76</v>
      </c>
      <c r="G200">
        <v>0</v>
      </c>
      <c r="H200">
        <v>0</v>
      </c>
      <c r="I200">
        <v>0</v>
      </c>
      <c r="J200">
        <v>3.24</v>
      </c>
      <c r="K200">
        <v>0</v>
      </c>
    </row>
  </sheetData>
  <sheetProtection/>
  <mergeCells count="86">
    <mergeCell ref="L47:L48"/>
    <mergeCell ref="L49:L50"/>
    <mergeCell ref="L40:L41"/>
    <mergeCell ref="L42:M42"/>
    <mergeCell ref="L43:L44"/>
    <mergeCell ref="L45:L46"/>
    <mergeCell ref="L32:L33"/>
    <mergeCell ref="L34:L35"/>
    <mergeCell ref="L36:L37"/>
    <mergeCell ref="L38:L39"/>
    <mergeCell ref="L29:AB29"/>
    <mergeCell ref="L30:L31"/>
    <mergeCell ref="M30:M31"/>
    <mergeCell ref="N30:N31"/>
    <mergeCell ref="O30:O31"/>
    <mergeCell ref="P30:AB30"/>
    <mergeCell ref="L7:L8"/>
    <mergeCell ref="L9:L10"/>
    <mergeCell ref="N3:N4"/>
    <mergeCell ref="O3:O4"/>
    <mergeCell ref="P3:AB3"/>
    <mergeCell ref="L5:L6"/>
    <mergeCell ref="L3:L4"/>
    <mergeCell ref="M3:M4"/>
    <mergeCell ref="A30:A31"/>
    <mergeCell ref="C30:C31"/>
    <mergeCell ref="D30:D31"/>
    <mergeCell ref="L11:L12"/>
    <mergeCell ref="L13:L14"/>
    <mergeCell ref="L15:L16"/>
    <mergeCell ref="L17:L18"/>
    <mergeCell ref="A49:A50"/>
    <mergeCell ref="B3:B4"/>
    <mergeCell ref="B30:B31"/>
    <mergeCell ref="A36:A37"/>
    <mergeCell ref="A38:A39"/>
    <mergeCell ref="A40:A41"/>
    <mergeCell ref="A43:A44"/>
    <mergeCell ref="A34:A35"/>
    <mergeCell ref="A45:A46"/>
    <mergeCell ref="A47:A48"/>
    <mergeCell ref="A17:A18"/>
    <mergeCell ref="A19:A20"/>
    <mergeCell ref="A5:A6"/>
    <mergeCell ref="A7:A8"/>
    <mergeCell ref="A9:A10"/>
    <mergeCell ref="A11:A12"/>
    <mergeCell ref="A13:A14"/>
    <mergeCell ref="A15:A16"/>
    <mergeCell ref="J141:K141"/>
    <mergeCell ref="J144:K144"/>
    <mergeCell ref="J148:K148"/>
    <mergeCell ref="J149:K149"/>
    <mergeCell ref="J157:K157"/>
    <mergeCell ref="J158:K158"/>
    <mergeCell ref="J151:K151"/>
    <mergeCell ref="J153:K153"/>
    <mergeCell ref="J155:K155"/>
    <mergeCell ref="J156:K156"/>
    <mergeCell ref="A1:K1"/>
    <mergeCell ref="A2:K2"/>
    <mergeCell ref="AK1:AW1"/>
    <mergeCell ref="AI1:AI2"/>
    <mergeCell ref="AJ1:AJ2"/>
    <mergeCell ref="L1:L2"/>
    <mergeCell ref="M1:M2"/>
    <mergeCell ref="N1:N2"/>
    <mergeCell ref="O1:AH1"/>
    <mergeCell ref="C3:C4"/>
    <mergeCell ref="D3:D4"/>
    <mergeCell ref="E3:K3"/>
    <mergeCell ref="E30:K30"/>
    <mergeCell ref="A54:K54"/>
    <mergeCell ref="A27:K27"/>
    <mergeCell ref="A32:A33"/>
    <mergeCell ref="A3:A4"/>
    <mergeCell ref="A25:K25"/>
    <mergeCell ref="A29:K29"/>
    <mergeCell ref="L28:AB28"/>
    <mergeCell ref="L19:L20"/>
    <mergeCell ref="L21:L22"/>
    <mergeCell ref="L23:L24"/>
    <mergeCell ref="L25:AB25"/>
    <mergeCell ref="A21:A22"/>
    <mergeCell ref="A23:A24"/>
    <mergeCell ref="A28:K28"/>
  </mergeCells>
  <printOptions horizontalCentered="1"/>
  <pageMargins left="0.748031496062992" right="0.748031496062992" top="1" bottom="0.75"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H74"/>
  <sheetViews>
    <sheetView rightToLeft="1" view="pageBreakPreview" zoomScaleNormal="75" zoomScaleSheetLayoutView="100" zoomScalePageLayoutView="0" workbookViewId="0" topLeftCell="A1">
      <selection activeCell="G16" sqref="G16"/>
    </sheetView>
  </sheetViews>
  <sheetFormatPr defaultColWidth="9.140625" defaultRowHeight="12.75"/>
  <cols>
    <col min="1" max="10" width="12.7109375" style="80" customWidth="1"/>
    <col min="11" max="16384" width="9.140625" style="80" customWidth="1"/>
  </cols>
  <sheetData>
    <row r="1" spans="1:33" ht="24.75">
      <c r="A1" s="265" t="s">
        <v>211</v>
      </c>
      <c r="B1" s="265"/>
      <c r="C1" s="265"/>
      <c r="D1" s="265"/>
      <c r="E1" s="265"/>
      <c r="F1" s="265"/>
      <c r="G1" s="265"/>
      <c r="H1" s="265"/>
      <c r="I1" s="265"/>
      <c r="J1" s="265"/>
      <c r="K1" s="78"/>
      <c r="L1" s="50"/>
      <c r="M1" s="78"/>
      <c r="N1" s="50"/>
      <c r="O1" s="50"/>
      <c r="P1" s="78"/>
      <c r="Q1" s="78"/>
      <c r="R1" s="50"/>
      <c r="S1" s="50"/>
      <c r="T1" s="78"/>
      <c r="U1" s="78"/>
      <c r="V1" s="50"/>
      <c r="W1" s="50"/>
      <c r="X1" s="78"/>
      <c r="Y1" s="78"/>
      <c r="Z1" s="50"/>
      <c r="AA1" s="78"/>
      <c r="AB1" s="50"/>
      <c r="AC1" s="50"/>
      <c r="AD1" s="78"/>
      <c r="AE1" s="50"/>
      <c r="AF1" s="78"/>
      <c r="AG1" s="78"/>
    </row>
    <row r="2" spans="1:33" ht="26.25" customHeight="1">
      <c r="A2" s="286" t="s">
        <v>232</v>
      </c>
      <c r="B2" s="286"/>
      <c r="C2" s="286"/>
      <c r="D2" s="286"/>
      <c r="E2" s="286"/>
      <c r="F2" s="286"/>
      <c r="G2" s="286"/>
      <c r="H2" s="286"/>
      <c r="I2" s="286"/>
      <c r="J2" s="286"/>
      <c r="K2" s="78"/>
      <c r="L2" s="50"/>
      <c r="M2" s="78"/>
      <c r="N2" s="50"/>
      <c r="O2" s="50"/>
      <c r="P2" s="78"/>
      <c r="Q2" s="78"/>
      <c r="R2" s="50"/>
      <c r="S2" s="50"/>
      <c r="T2" s="78"/>
      <c r="U2" s="78"/>
      <c r="V2" s="50"/>
      <c r="W2" s="50"/>
      <c r="X2" s="78"/>
      <c r="Y2" s="78"/>
      <c r="Z2" s="50"/>
      <c r="AA2" s="78"/>
      <c r="AB2" s="50"/>
      <c r="AC2" s="78"/>
      <c r="AD2" s="78"/>
      <c r="AE2" s="78"/>
      <c r="AF2" s="78"/>
      <c r="AG2" s="78"/>
    </row>
    <row r="3" spans="1:33" ht="21" customHeight="1" thickBot="1">
      <c r="A3" s="266"/>
      <c r="B3" s="266"/>
      <c r="C3" s="266"/>
      <c r="D3" s="266"/>
      <c r="E3" s="266"/>
      <c r="F3" s="266"/>
      <c r="G3" s="266"/>
      <c r="H3" s="266"/>
      <c r="I3" s="266"/>
      <c r="J3" s="266"/>
      <c r="K3" s="78"/>
      <c r="L3" s="50"/>
      <c r="M3" s="78"/>
      <c r="N3" s="50"/>
      <c r="O3" s="50"/>
      <c r="P3" s="78"/>
      <c r="Q3" s="78"/>
      <c r="R3" s="50"/>
      <c r="S3" s="50"/>
      <c r="T3" s="78"/>
      <c r="U3" s="78"/>
      <c r="V3" s="50"/>
      <c r="W3" s="50"/>
      <c r="X3" s="78"/>
      <c r="Y3" s="78"/>
      <c r="Z3" s="50"/>
      <c r="AA3" s="78"/>
      <c r="AB3" s="50"/>
      <c r="AC3" s="78"/>
      <c r="AD3" s="78"/>
      <c r="AE3" s="78"/>
      <c r="AF3" s="78"/>
      <c r="AG3" s="78"/>
    </row>
    <row r="4" spans="1:33" ht="18" customHeight="1" thickTop="1">
      <c r="A4" s="280" t="s">
        <v>113</v>
      </c>
      <c r="B4" s="280" t="s">
        <v>154</v>
      </c>
      <c r="C4" s="280" t="s">
        <v>155</v>
      </c>
      <c r="D4" s="274" t="s">
        <v>287</v>
      </c>
      <c r="E4" s="274"/>
      <c r="F4" s="274"/>
      <c r="G4" s="274"/>
      <c r="H4" s="274"/>
      <c r="I4" s="274"/>
      <c r="J4" s="274"/>
      <c r="K4" s="280" t="s">
        <v>113</v>
      </c>
      <c r="L4" s="280" t="s">
        <v>154</v>
      </c>
      <c r="M4" s="280" t="s">
        <v>155</v>
      </c>
      <c r="N4" s="287" t="s">
        <v>156</v>
      </c>
      <c r="O4" s="287"/>
      <c r="P4" s="287"/>
      <c r="Q4" s="287"/>
      <c r="R4" s="287"/>
      <c r="S4" s="287"/>
      <c r="T4" s="287"/>
      <c r="U4" s="287"/>
      <c r="V4" s="287"/>
      <c r="W4" s="287"/>
      <c r="X4" s="287"/>
      <c r="Y4" s="287"/>
      <c r="Z4" s="287"/>
      <c r="AA4" s="213"/>
      <c r="AB4" s="213"/>
      <c r="AC4" s="213"/>
      <c r="AD4" s="213"/>
      <c r="AE4" s="213"/>
      <c r="AF4" s="213"/>
      <c r="AG4" s="213"/>
    </row>
    <row r="5" spans="1:33" ht="31.5" customHeight="1" thickBot="1">
      <c r="A5" s="281"/>
      <c r="B5" s="281"/>
      <c r="C5" s="281"/>
      <c r="D5" s="99" t="s">
        <v>157</v>
      </c>
      <c r="E5" s="99" t="s">
        <v>158</v>
      </c>
      <c r="F5" s="99" t="s">
        <v>159</v>
      </c>
      <c r="G5" s="99" t="s">
        <v>160</v>
      </c>
      <c r="H5" s="99" t="s">
        <v>161</v>
      </c>
      <c r="I5" s="99" t="s">
        <v>162</v>
      </c>
      <c r="J5" s="99" t="s">
        <v>97</v>
      </c>
      <c r="K5" s="281"/>
      <c r="L5" s="281"/>
      <c r="M5" s="281"/>
      <c r="N5" s="75" t="s">
        <v>157</v>
      </c>
      <c r="O5" s="75"/>
      <c r="P5" s="75" t="s">
        <v>158</v>
      </c>
      <c r="Q5" s="75"/>
      <c r="R5" s="75" t="s">
        <v>159</v>
      </c>
      <c r="S5" s="75"/>
      <c r="T5" s="75" t="s">
        <v>160</v>
      </c>
      <c r="U5" s="75"/>
      <c r="V5" s="75" t="s">
        <v>161</v>
      </c>
      <c r="W5" s="75"/>
      <c r="X5" s="76" t="s">
        <v>162</v>
      </c>
      <c r="Y5" s="76"/>
      <c r="Z5" s="76" t="s">
        <v>97</v>
      </c>
      <c r="AA5" s="97"/>
      <c r="AB5" s="97"/>
      <c r="AC5" s="97"/>
      <c r="AD5" s="97"/>
      <c r="AE5" s="97"/>
      <c r="AF5" s="97"/>
      <c r="AG5" s="97"/>
    </row>
    <row r="6" spans="1:34" ht="15.75" customHeight="1" thickTop="1">
      <c r="A6" s="77" t="s">
        <v>98</v>
      </c>
      <c r="B6" s="87">
        <v>53625</v>
      </c>
      <c r="C6" s="87">
        <v>47755</v>
      </c>
      <c r="D6" s="87">
        <v>95.68</v>
      </c>
      <c r="E6" s="87">
        <v>3.02</v>
      </c>
      <c r="F6" s="87">
        <v>0</v>
      </c>
      <c r="G6" s="87">
        <v>1.29</v>
      </c>
      <c r="H6" s="87">
        <v>0</v>
      </c>
      <c r="I6" s="87">
        <v>0</v>
      </c>
      <c r="J6" s="87">
        <f aca="true" t="shared" si="0" ref="J6:J20">SUM(D6:I6)</f>
        <v>99.99000000000001</v>
      </c>
      <c r="K6" s="77" t="s">
        <v>98</v>
      </c>
      <c r="L6" s="101">
        <v>53625</v>
      </c>
      <c r="M6" s="101">
        <v>47755</v>
      </c>
      <c r="N6" s="101">
        <v>95.68</v>
      </c>
      <c r="O6" s="101">
        <f>N6*L6/100</f>
        <v>51308.4</v>
      </c>
      <c r="P6" s="101">
        <v>3.02</v>
      </c>
      <c r="Q6" s="101">
        <f>P6*L6/100</f>
        <v>1619.475</v>
      </c>
      <c r="R6" s="101">
        <v>0</v>
      </c>
      <c r="S6" s="101">
        <f>R6*L6/100</f>
        <v>0</v>
      </c>
      <c r="T6" s="101">
        <v>1.29</v>
      </c>
      <c r="U6" s="101">
        <f>T6*L6/100</f>
        <v>691.7625</v>
      </c>
      <c r="V6" s="101">
        <v>0</v>
      </c>
      <c r="W6" s="101">
        <f>V6*L6/100</f>
        <v>0</v>
      </c>
      <c r="X6" s="101">
        <v>0</v>
      </c>
      <c r="Y6" s="101">
        <f>X6*L6/100</f>
        <v>0</v>
      </c>
      <c r="Z6" s="101">
        <f aca="true" t="shared" si="1" ref="Z6:Z20">SUM(N6:X6)</f>
        <v>53719.627499999995</v>
      </c>
      <c r="AA6" s="37"/>
      <c r="AB6" s="37"/>
      <c r="AC6" s="37"/>
      <c r="AD6" s="37"/>
      <c r="AE6" s="37"/>
      <c r="AF6" s="37"/>
      <c r="AG6" s="37"/>
      <c r="AH6" s="37"/>
    </row>
    <row r="7" spans="1:34" ht="15.75" customHeight="1">
      <c r="A7" s="79" t="s">
        <v>99</v>
      </c>
      <c r="B7" s="106">
        <v>11754</v>
      </c>
      <c r="C7" s="106">
        <v>8544</v>
      </c>
      <c r="D7" s="106">
        <v>93.53</v>
      </c>
      <c r="E7" s="106">
        <v>6.47</v>
      </c>
      <c r="F7" s="106">
        <v>0</v>
      </c>
      <c r="G7" s="106">
        <v>0</v>
      </c>
      <c r="H7" s="106">
        <v>0</v>
      </c>
      <c r="I7" s="106">
        <v>0</v>
      </c>
      <c r="J7" s="106">
        <f t="shared" si="0"/>
        <v>100</v>
      </c>
      <c r="K7" s="79" t="s">
        <v>99</v>
      </c>
      <c r="L7" s="102">
        <v>11754</v>
      </c>
      <c r="M7" s="102">
        <v>8544</v>
      </c>
      <c r="N7" s="102">
        <v>93.53</v>
      </c>
      <c r="O7" s="101">
        <f aca="true" t="shared" si="2" ref="O7:O24">N7*L7/100</f>
        <v>10993.516200000002</v>
      </c>
      <c r="P7" s="102">
        <v>6.47</v>
      </c>
      <c r="Q7" s="101">
        <f aca="true" t="shared" si="3" ref="Q7:Q24">P7*L7/100</f>
        <v>760.4837999999999</v>
      </c>
      <c r="R7" s="102">
        <v>0</v>
      </c>
      <c r="S7" s="101">
        <f aca="true" t="shared" si="4" ref="S7:S24">R7*L7/100</f>
        <v>0</v>
      </c>
      <c r="T7" s="102">
        <v>0</v>
      </c>
      <c r="U7" s="101">
        <f aca="true" t="shared" si="5" ref="U7:U24">T7*L7/100</f>
        <v>0</v>
      </c>
      <c r="V7" s="102">
        <v>0</v>
      </c>
      <c r="W7" s="101">
        <f aca="true" t="shared" si="6" ref="W7:W24">V7*L7/100</f>
        <v>0</v>
      </c>
      <c r="X7" s="102">
        <v>0</v>
      </c>
      <c r="Y7" s="101">
        <f aca="true" t="shared" si="7" ref="Y7:Y24">X7*L7/100</f>
        <v>0</v>
      </c>
      <c r="Z7" s="102">
        <f t="shared" si="1"/>
        <v>11854.000000000002</v>
      </c>
      <c r="AA7" s="37"/>
      <c r="AB7" s="170"/>
      <c r="AC7" s="37"/>
      <c r="AD7" s="170"/>
      <c r="AE7" s="37"/>
      <c r="AF7" s="37"/>
      <c r="AG7" s="37"/>
      <c r="AH7" s="170"/>
    </row>
    <row r="8" spans="1:34" ht="15.75" customHeight="1">
      <c r="A8" s="77" t="s">
        <v>100</v>
      </c>
      <c r="B8" s="108">
        <v>3454</v>
      </c>
      <c r="C8" s="108">
        <v>2711</v>
      </c>
      <c r="D8" s="108">
        <v>90.97</v>
      </c>
      <c r="E8" s="108">
        <v>9.03</v>
      </c>
      <c r="F8" s="108">
        <v>0</v>
      </c>
      <c r="G8" s="108">
        <v>0</v>
      </c>
      <c r="H8" s="108">
        <v>0</v>
      </c>
      <c r="I8" s="108">
        <v>0</v>
      </c>
      <c r="J8" s="108">
        <f t="shared" si="0"/>
        <v>100</v>
      </c>
      <c r="K8" s="77" t="s">
        <v>100</v>
      </c>
      <c r="L8" s="103">
        <v>3454</v>
      </c>
      <c r="M8" s="103">
        <v>2711</v>
      </c>
      <c r="N8" s="103">
        <v>90.97</v>
      </c>
      <c r="O8" s="101">
        <f t="shared" si="2"/>
        <v>3142.1038</v>
      </c>
      <c r="P8" s="103">
        <v>9.03</v>
      </c>
      <c r="Q8" s="101">
        <f t="shared" si="3"/>
        <v>311.89619999999996</v>
      </c>
      <c r="R8" s="103">
        <v>0</v>
      </c>
      <c r="S8" s="101">
        <f t="shared" si="4"/>
        <v>0</v>
      </c>
      <c r="T8" s="103">
        <v>0</v>
      </c>
      <c r="U8" s="101">
        <f t="shared" si="5"/>
        <v>0</v>
      </c>
      <c r="V8" s="103">
        <v>0</v>
      </c>
      <c r="W8" s="101">
        <f t="shared" si="6"/>
        <v>0</v>
      </c>
      <c r="X8" s="103">
        <v>0</v>
      </c>
      <c r="Y8" s="101">
        <f t="shared" si="7"/>
        <v>0</v>
      </c>
      <c r="Z8" s="103">
        <f t="shared" si="1"/>
        <v>3554</v>
      </c>
      <c r="AA8" s="37"/>
      <c r="AB8" s="78"/>
      <c r="AC8" s="37"/>
      <c r="AD8" s="78"/>
      <c r="AE8" s="37"/>
      <c r="AF8" s="37"/>
      <c r="AG8" s="37"/>
      <c r="AH8" s="78"/>
    </row>
    <row r="9" spans="1:34" ht="15.75" customHeight="1">
      <c r="A9" s="79" t="s">
        <v>101</v>
      </c>
      <c r="B9" s="106">
        <v>9461</v>
      </c>
      <c r="C9" s="106">
        <v>7724</v>
      </c>
      <c r="D9" s="106">
        <v>100</v>
      </c>
      <c r="E9" s="106">
        <v>0</v>
      </c>
      <c r="F9" s="106">
        <v>0</v>
      </c>
      <c r="G9" s="106">
        <v>0</v>
      </c>
      <c r="H9" s="106">
        <v>0</v>
      </c>
      <c r="I9" s="106">
        <v>0</v>
      </c>
      <c r="J9" s="106">
        <f t="shared" si="0"/>
        <v>100</v>
      </c>
      <c r="K9" s="79" t="s">
        <v>101</v>
      </c>
      <c r="L9" s="102">
        <v>9461</v>
      </c>
      <c r="M9" s="102">
        <v>7724</v>
      </c>
      <c r="N9" s="102">
        <v>100</v>
      </c>
      <c r="O9" s="101">
        <f t="shared" si="2"/>
        <v>9461</v>
      </c>
      <c r="P9" s="102">
        <v>0</v>
      </c>
      <c r="Q9" s="101">
        <f t="shared" si="3"/>
        <v>0</v>
      </c>
      <c r="R9" s="102">
        <v>0</v>
      </c>
      <c r="S9" s="101">
        <f t="shared" si="4"/>
        <v>0</v>
      </c>
      <c r="T9" s="102">
        <v>0</v>
      </c>
      <c r="U9" s="101">
        <f t="shared" si="5"/>
        <v>0</v>
      </c>
      <c r="V9" s="102">
        <v>0</v>
      </c>
      <c r="W9" s="101">
        <f t="shared" si="6"/>
        <v>0</v>
      </c>
      <c r="X9" s="102">
        <v>0</v>
      </c>
      <c r="Y9" s="101">
        <f t="shared" si="7"/>
        <v>0</v>
      </c>
      <c r="Z9" s="102">
        <f t="shared" si="1"/>
        <v>9561</v>
      </c>
      <c r="AA9" s="37"/>
      <c r="AB9" s="170"/>
      <c r="AC9" s="37"/>
      <c r="AD9" s="170"/>
      <c r="AE9" s="37"/>
      <c r="AF9" s="37"/>
      <c r="AG9" s="37"/>
      <c r="AH9" s="170"/>
    </row>
    <row r="10" spans="1:34" ht="15.75" customHeight="1">
      <c r="A10" s="77" t="s">
        <v>102</v>
      </c>
      <c r="B10" s="108">
        <v>159875</v>
      </c>
      <c r="C10" s="108">
        <v>102402</v>
      </c>
      <c r="D10" s="108">
        <v>99.69</v>
      </c>
      <c r="E10" s="108">
        <v>0</v>
      </c>
      <c r="F10" s="108">
        <v>0</v>
      </c>
      <c r="G10" s="108">
        <v>0.31</v>
      </c>
      <c r="H10" s="108">
        <v>0</v>
      </c>
      <c r="I10" s="108">
        <v>0</v>
      </c>
      <c r="J10" s="108">
        <f t="shared" si="0"/>
        <v>100</v>
      </c>
      <c r="K10" s="77" t="s">
        <v>102</v>
      </c>
      <c r="L10" s="103">
        <v>159875</v>
      </c>
      <c r="M10" s="103">
        <v>102402</v>
      </c>
      <c r="N10" s="103">
        <v>99.69</v>
      </c>
      <c r="O10" s="101">
        <f t="shared" si="2"/>
        <v>159379.3875</v>
      </c>
      <c r="P10" s="103">
        <v>0</v>
      </c>
      <c r="Q10" s="101">
        <f t="shared" si="3"/>
        <v>0</v>
      </c>
      <c r="R10" s="103">
        <v>0</v>
      </c>
      <c r="S10" s="101">
        <f t="shared" si="4"/>
        <v>0</v>
      </c>
      <c r="T10" s="103">
        <v>0.31</v>
      </c>
      <c r="U10" s="101">
        <f t="shared" si="5"/>
        <v>495.6125</v>
      </c>
      <c r="V10" s="103">
        <v>0</v>
      </c>
      <c r="W10" s="101">
        <f t="shared" si="6"/>
        <v>0</v>
      </c>
      <c r="X10" s="103">
        <v>0</v>
      </c>
      <c r="Y10" s="101">
        <f t="shared" si="7"/>
        <v>0</v>
      </c>
      <c r="Z10" s="103">
        <f t="shared" si="1"/>
        <v>159975</v>
      </c>
      <c r="AA10" s="37"/>
      <c r="AB10" s="78"/>
      <c r="AC10" s="37"/>
      <c r="AD10" s="78"/>
      <c r="AE10" s="37"/>
      <c r="AF10" s="37"/>
      <c r="AG10" s="37"/>
      <c r="AH10" s="78"/>
    </row>
    <row r="11" spans="1:34" ht="15.75" customHeight="1">
      <c r="A11" s="79" t="s">
        <v>103</v>
      </c>
      <c r="B11" s="106">
        <v>20730</v>
      </c>
      <c r="C11" s="106">
        <v>16165</v>
      </c>
      <c r="D11" s="106">
        <v>100</v>
      </c>
      <c r="E11" s="106">
        <v>0</v>
      </c>
      <c r="F11" s="106">
        <v>0</v>
      </c>
      <c r="G11" s="106">
        <v>0</v>
      </c>
      <c r="H11" s="106">
        <v>0</v>
      </c>
      <c r="I11" s="106">
        <v>0</v>
      </c>
      <c r="J11" s="106">
        <f t="shared" si="0"/>
        <v>100</v>
      </c>
      <c r="K11" s="79" t="s">
        <v>103</v>
      </c>
      <c r="L11" s="102">
        <v>20730</v>
      </c>
      <c r="M11" s="102">
        <v>16165</v>
      </c>
      <c r="N11" s="102">
        <v>100</v>
      </c>
      <c r="O11" s="101">
        <f t="shared" si="2"/>
        <v>20730</v>
      </c>
      <c r="P11" s="102">
        <v>0</v>
      </c>
      <c r="Q11" s="101">
        <f t="shared" si="3"/>
        <v>0</v>
      </c>
      <c r="R11" s="102">
        <v>0</v>
      </c>
      <c r="S11" s="101">
        <f t="shared" si="4"/>
        <v>0</v>
      </c>
      <c r="T11" s="102">
        <v>0</v>
      </c>
      <c r="U11" s="101">
        <f t="shared" si="5"/>
        <v>0</v>
      </c>
      <c r="V11" s="102">
        <v>0</v>
      </c>
      <c r="W11" s="101">
        <f t="shared" si="6"/>
        <v>0</v>
      </c>
      <c r="X11" s="102">
        <v>0</v>
      </c>
      <c r="Y11" s="101">
        <f t="shared" si="7"/>
        <v>0</v>
      </c>
      <c r="Z11" s="102">
        <f t="shared" si="1"/>
        <v>20830</v>
      </c>
      <c r="AA11" s="37"/>
      <c r="AB11" s="170"/>
      <c r="AC11" s="37"/>
      <c r="AD11" s="170"/>
      <c r="AE11" s="37"/>
      <c r="AF11" s="37"/>
      <c r="AG11" s="37"/>
      <c r="AH11" s="170"/>
    </row>
    <row r="12" spans="1:34" ht="15.75" customHeight="1">
      <c r="A12" s="77" t="s">
        <v>104</v>
      </c>
      <c r="B12" s="108">
        <v>6505</v>
      </c>
      <c r="C12" s="108">
        <v>4460</v>
      </c>
      <c r="D12" s="108">
        <v>100</v>
      </c>
      <c r="E12" s="108">
        <v>0</v>
      </c>
      <c r="F12" s="108">
        <v>0</v>
      </c>
      <c r="G12" s="108">
        <v>0</v>
      </c>
      <c r="H12" s="108">
        <v>0</v>
      </c>
      <c r="I12" s="108">
        <v>0</v>
      </c>
      <c r="J12" s="108">
        <f t="shared" si="0"/>
        <v>100</v>
      </c>
      <c r="K12" s="77" t="s">
        <v>104</v>
      </c>
      <c r="L12" s="103">
        <v>6505</v>
      </c>
      <c r="M12" s="103">
        <v>4460</v>
      </c>
      <c r="N12" s="103">
        <v>100</v>
      </c>
      <c r="O12" s="101">
        <f t="shared" si="2"/>
        <v>6505</v>
      </c>
      <c r="P12" s="103">
        <v>0</v>
      </c>
      <c r="Q12" s="101">
        <f t="shared" si="3"/>
        <v>0</v>
      </c>
      <c r="R12" s="103">
        <v>0</v>
      </c>
      <c r="S12" s="101">
        <f t="shared" si="4"/>
        <v>0</v>
      </c>
      <c r="T12" s="103">
        <v>0</v>
      </c>
      <c r="U12" s="101">
        <f t="shared" si="5"/>
        <v>0</v>
      </c>
      <c r="V12" s="103">
        <v>0</v>
      </c>
      <c r="W12" s="101">
        <f t="shared" si="6"/>
        <v>0</v>
      </c>
      <c r="X12" s="103">
        <v>0</v>
      </c>
      <c r="Y12" s="101">
        <f t="shared" si="7"/>
        <v>0</v>
      </c>
      <c r="Z12" s="103">
        <f t="shared" si="1"/>
        <v>6605</v>
      </c>
      <c r="AA12" s="37"/>
      <c r="AB12" s="78"/>
      <c r="AC12" s="37"/>
      <c r="AD12" s="78"/>
      <c r="AE12" s="37"/>
      <c r="AF12" s="37"/>
      <c r="AG12" s="37"/>
      <c r="AH12" s="78"/>
    </row>
    <row r="13" spans="1:34" ht="15.75" customHeight="1">
      <c r="A13" s="79" t="s">
        <v>105</v>
      </c>
      <c r="B13" s="106">
        <v>16660</v>
      </c>
      <c r="C13" s="106">
        <v>11835</v>
      </c>
      <c r="D13" s="106">
        <v>98.8</v>
      </c>
      <c r="E13" s="106">
        <v>1.2</v>
      </c>
      <c r="F13" s="106">
        <v>0</v>
      </c>
      <c r="G13" s="106">
        <v>0</v>
      </c>
      <c r="H13" s="106">
        <v>0</v>
      </c>
      <c r="I13" s="106">
        <v>0</v>
      </c>
      <c r="J13" s="106">
        <f t="shared" si="0"/>
        <v>100</v>
      </c>
      <c r="K13" s="79" t="s">
        <v>105</v>
      </c>
      <c r="L13" s="102">
        <v>16660</v>
      </c>
      <c r="M13" s="102">
        <v>11835</v>
      </c>
      <c r="N13" s="102">
        <v>98.8</v>
      </c>
      <c r="O13" s="101">
        <f t="shared" si="2"/>
        <v>16460.08</v>
      </c>
      <c r="P13" s="102">
        <v>1.2</v>
      </c>
      <c r="Q13" s="101">
        <f t="shared" si="3"/>
        <v>199.92</v>
      </c>
      <c r="R13" s="102">
        <v>0</v>
      </c>
      <c r="S13" s="101">
        <f t="shared" si="4"/>
        <v>0</v>
      </c>
      <c r="T13" s="102">
        <v>0</v>
      </c>
      <c r="U13" s="101">
        <f t="shared" si="5"/>
        <v>0</v>
      </c>
      <c r="V13" s="102">
        <v>0</v>
      </c>
      <c r="W13" s="101">
        <f t="shared" si="6"/>
        <v>0</v>
      </c>
      <c r="X13" s="102">
        <v>0</v>
      </c>
      <c r="Y13" s="101">
        <f t="shared" si="7"/>
        <v>0</v>
      </c>
      <c r="Z13" s="102">
        <f t="shared" si="1"/>
        <v>16760</v>
      </c>
      <c r="AA13" s="37"/>
      <c r="AB13" s="170"/>
      <c r="AC13" s="37"/>
      <c r="AD13" s="170"/>
      <c r="AE13" s="37"/>
      <c r="AF13" s="37"/>
      <c r="AG13" s="37"/>
      <c r="AH13" s="170"/>
    </row>
    <row r="14" spans="1:34" ht="15.75" customHeight="1">
      <c r="A14" s="77" t="s">
        <v>106</v>
      </c>
      <c r="B14" s="108">
        <v>5863</v>
      </c>
      <c r="C14" s="108">
        <v>4853</v>
      </c>
      <c r="D14" s="108">
        <v>99.73</v>
      </c>
      <c r="E14" s="108">
        <v>0.05</v>
      </c>
      <c r="F14" s="108">
        <v>0</v>
      </c>
      <c r="G14" s="108">
        <v>0</v>
      </c>
      <c r="H14" s="108">
        <v>0</v>
      </c>
      <c r="I14" s="108">
        <v>0.22</v>
      </c>
      <c r="J14" s="108">
        <f t="shared" si="0"/>
        <v>100</v>
      </c>
      <c r="K14" s="77" t="s">
        <v>106</v>
      </c>
      <c r="L14" s="103">
        <v>5863</v>
      </c>
      <c r="M14" s="103">
        <v>4853</v>
      </c>
      <c r="N14" s="103">
        <v>99.73</v>
      </c>
      <c r="O14" s="101">
        <f t="shared" si="2"/>
        <v>5847.1699</v>
      </c>
      <c r="P14" s="103">
        <v>0.05</v>
      </c>
      <c r="Q14" s="101">
        <f t="shared" si="3"/>
        <v>2.9315</v>
      </c>
      <c r="R14" s="103">
        <v>0</v>
      </c>
      <c r="S14" s="101">
        <f t="shared" si="4"/>
        <v>0</v>
      </c>
      <c r="T14" s="103">
        <v>0</v>
      </c>
      <c r="U14" s="101">
        <f t="shared" si="5"/>
        <v>0</v>
      </c>
      <c r="V14" s="103">
        <v>0</v>
      </c>
      <c r="W14" s="101">
        <f t="shared" si="6"/>
        <v>0</v>
      </c>
      <c r="X14" s="103">
        <v>0.22</v>
      </c>
      <c r="Y14" s="101">
        <f t="shared" si="7"/>
        <v>12.898599999999998</v>
      </c>
      <c r="Z14" s="103">
        <f t="shared" si="1"/>
        <v>5950.1014</v>
      </c>
      <c r="AA14" s="37"/>
      <c r="AB14" s="78"/>
      <c r="AC14" s="37"/>
      <c r="AD14" s="78"/>
      <c r="AE14" s="37"/>
      <c r="AF14" s="37"/>
      <c r="AG14" s="37"/>
      <c r="AH14" s="78"/>
    </row>
    <row r="15" spans="1:34" ht="15.75" customHeight="1">
      <c r="A15" s="79" t="s">
        <v>107</v>
      </c>
      <c r="B15" s="106">
        <v>16757</v>
      </c>
      <c r="C15" s="106">
        <v>16140</v>
      </c>
      <c r="D15" s="106">
        <v>100</v>
      </c>
      <c r="E15" s="106">
        <v>0</v>
      </c>
      <c r="F15" s="106">
        <v>0</v>
      </c>
      <c r="G15" s="106">
        <v>0</v>
      </c>
      <c r="H15" s="106">
        <v>0</v>
      </c>
      <c r="I15" s="106">
        <v>0</v>
      </c>
      <c r="J15" s="106">
        <f t="shared" si="0"/>
        <v>100</v>
      </c>
      <c r="K15" s="79" t="s">
        <v>107</v>
      </c>
      <c r="L15" s="102">
        <v>16757</v>
      </c>
      <c r="M15" s="102">
        <v>16140</v>
      </c>
      <c r="N15" s="102">
        <v>100</v>
      </c>
      <c r="O15" s="101">
        <f t="shared" si="2"/>
        <v>16757</v>
      </c>
      <c r="P15" s="102">
        <v>0</v>
      </c>
      <c r="Q15" s="101">
        <f t="shared" si="3"/>
        <v>0</v>
      </c>
      <c r="R15" s="102">
        <v>0</v>
      </c>
      <c r="S15" s="101">
        <f t="shared" si="4"/>
        <v>0</v>
      </c>
      <c r="T15" s="102">
        <v>0</v>
      </c>
      <c r="U15" s="101">
        <f t="shared" si="5"/>
        <v>0</v>
      </c>
      <c r="V15" s="102">
        <v>0</v>
      </c>
      <c r="W15" s="101">
        <f t="shared" si="6"/>
        <v>0</v>
      </c>
      <c r="X15" s="102">
        <v>0</v>
      </c>
      <c r="Y15" s="101">
        <f t="shared" si="7"/>
        <v>0</v>
      </c>
      <c r="Z15" s="102">
        <f t="shared" si="1"/>
        <v>16857</v>
      </c>
      <c r="AA15" s="37"/>
      <c r="AB15" s="170"/>
      <c r="AC15" s="37"/>
      <c r="AD15" s="170"/>
      <c r="AE15" s="37"/>
      <c r="AF15" s="37"/>
      <c r="AG15" s="37"/>
      <c r="AH15" s="170"/>
    </row>
    <row r="16" spans="1:34" ht="15.75" customHeight="1">
      <c r="A16" s="77" t="s">
        <v>108</v>
      </c>
      <c r="B16" s="108">
        <v>8888</v>
      </c>
      <c r="C16" s="108">
        <v>7856</v>
      </c>
      <c r="D16" s="108">
        <v>100</v>
      </c>
      <c r="E16" s="108">
        <v>0</v>
      </c>
      <c r="F16" s="109">
        <v>0</v>
      </c>
      <c r="G16" s="108">
        <v>0</v>
      </c>
      <c r="H16" s="108">
        <v>0</v>
      </c>
      <c r="I16" s="108">
        <v>0</v>
      </c>
      <c r="J16" s="108">
        <f t="shared" si="0"/>
        <v>100</v>
      </c>
      <c r="K16" s="77" t="s">
        <v>108</v>
      </c>
      <c r="L16" s="103">
        <v>8888</v>
      </c>
      <c r="M16" s="103">
        <v>7856</v>
      </c>
      <c r="N16" s="103">
        <v>100</v>
      </c>
      <c r="O16" s="101">
        <f t="shared" si="2"/>
        <v>8888</v>
      </c>
      <c r="P16" s="103">
        <v>0</v>
      </c>
      <c r="Q16" s="101">
        <f t="shared" si="3"/>
        <v>0</v>
      </c>
      <c r="R16" s="104">
        <v>0</v>
      </c>
      <c r="S16" s="101">
        <f t="shared" si="4"/>
        <v>0</v>
      </c>
      <c r="T16" s="103">
        <v>0</v>
      </c>
      <c r="U16" s="101">
        <f t="shared" si="5"/>
        <v>0</v>
      </c>
      <c r="V16" s="103">
        <v>0</v>
      </c>
      <c r="W16" s="101">
        <f t="shared" si="6"/>
        <v>0</v>
      </c>
      <c r="X16" s="103">
        <v>0</v>
      </c>
      <c r="Y16" s="101">
        <f t="shared" si="7"/>
        <v>0</v>
      </c>
      <c r="Z16" s="103">
        <f t="shared" si="1"/>
        <v>8988</v>
      </c>
      <c r="AA16" s="37"/>
      <c r="AB16" s="78"/>
      <c r="AC16" s="37"/>
      <c r="AD16" s="78"/>
      <c r="AE16" s="37"/>
      <c r="AF16" s="37"/>
      <c r="AG16" s="37"/>
      <c r="AH16" s="78"/>
    </row>
    <row r="17" spans="1:34" ht="15.75" customHeight="1">
      <c r="A17" s="79" t="s">
        <v>109</v>
      </c>
      <c r="B17" s="106">
        <v>9816.25</v>
      </c>
      <c r="C17" s="106">
        <v>7361.5</v>
      </c>
      <c r="D17" s="106">
        <v>99.67</v>
      </c>
      <c r="E17" s="106">
        <v>0</v>
      </c>
      <c r="F17" s="106">
        <v>0</v>
      </c>
      <c r="G17" s="106">
        <v>0</v>
      </c>
      <c r="H17" s="106">
        <v>0.33</v>
      </c>
      <c r="I17" s="106">
        <v>0</v>
      </c>
      <c r="J17" s="106">
        <f t="shared" si="0"/>
        <v>100</v>
      </c>
      <c r="K17" s="79" t="s">
        <v>109</v>
      </c>
      <c r="L17" s="102">
        <v>9816.25</v>
      </c>
      <c r="M17" s="102">
        <v>7361.5</v>
      </c>
      <c r="N17" s="102">
        <v>99.67</v>
      </c>
      <c r="O17" s="101">
        <f t="shared" si="2"/>
        <v>9783.856375000001</v>
      </c>
      <c r="P17" s="102">
        <v>0</v>
      </c>
      <c r="Q17" s="101">
        <f t="shared" si="3"/>
        <v>0</v>
      </c>
      <c r="R17" s="102">
        <v>0</v>
      </c>
      <c r="S17" s="101">
        <f t="shared" si="4"/>
        <v>0</v>
      </c>
      <c r="T17" s="102">
        <v>0</v>
      </c>
      <c r="U17" s="101">
        <f t="shared" si="5"/>
        <v>0</v>
      </c>
      <c r="V17" s="102">
        <v>0.33</v>
      </c>
      <c r="W17" s="101">
        <f t="shared" si="6"/>
        <v>32.393625</v>
      </c>
      <c r="X17" s="102">
        <v>0</v>
      </c>
      <c r="Y17" s="101">
        <f t="shared" si="7"/>
        <v>0</v>
      </c>
      <c r="Z17" s="102">
        <f t="shared" si="1"/>
        <v>9916.250000000002</v>
      </c>
      <c r="AA17" s="37"/>
      <c r="AB17" s="170"/>
      <c r="AC17" s="37"/>
      <c r="AD17" s="170"/>
      <c r="AE17" s="37"/>
      <c r="AF17" s="37"/>
      <c r="AG17" s="37"/>
      <c r="AH17" s="170"/>
    </row>
    <row r="18" spans="1:34" ht="15.75" customHeight="1">
      <c r="A18" s="77" t="s">
        <v>110</v>
      </c>
      <c r="B18" s="108">
        <v>21269</v>
      </c>
      <c r="C18" s="108">
        <v>19421.7</v>
      </c>
      <c r="D18" s="108">
        <v>99.47</v>
      </c>
      <c r="E18" s="108">
        <v>0</v>
      </c>
      <c r="F18" s="110">
        <v>0</v>
      </c>
      <c r="G18" s="108">
        <v>0</v>
      </c>
      <c r="H18" s="108">
        <v>0.53</v>
      </c>
      <c r="I18" s="108">
        <v>0</v>
      </c>
      <c r="J18" s="108">
        <f t="shared" si="0"/>
        <v>100</v>
      </c>
      <c r="K18" s="77" t="s">
        <v>110</v>
      </c>
      <c r="L18" s="103">
        <v>21269</v>
      </c>
      <c r="M18" s="103">
        <v>19421.7</v>
      </c>
      <c r="N18" s="103">
        <v>99.47</v>
      </c>
      <c r="O18" s="101">
        <f t="shared" si="2"/>
        <v>21156.2743</v>
      </c>
      <c r="P18" s="103">
        <v>0</v>
      </c>
      <c r="Q18" s="101">
        <f t="shared" si="3"/>
        <v>0</v>
      </c>
      <c r="R18" s="105">
        <v>0</v>
      </c>
      <c r="S18" s="101">
        <f t="shared" si="4"/>
        <v>0</v>
      </c>
      <c r="T18" s="103">
        <v>0</v>
      </c>
      <c r="U18" s="101">
        <f t="shared" si="5"/>
        <v>0</v>
      </c>
      <c r="V18" s="103">
        <v>0.53</v>
      </c>
      <c r="W18" s="101">
        <f t="shared" si="6"/>
        <v>112.7257</v>
      </c>
      <c r="X18" s="103">
        <v>0</v>
      </c>
      <c r="Y18" s="101">
        <f t="shared" si="7"/>
        <v>0</v>
      </c>
      <c r="Z18" s="103">
        <f t="shared" si="1"/>
        <v>21369</v>
      </c>
      <c r="AA18" s="37"/>
      <c r="AB18" s="78"/>
      <c r="AC18" s="37"/>
      <c r="AD18" s="78"/>
      <c r="AE18" s="37"/>
      <c r="AF18" s="37"/>
      <c r="AG18" s="37"/>
      <c r="AH18" s="78"/>
    </row>
    <row r="19" spans="1:34" ht="15.75" customHeight="1">
      <c r="A19" s="79" t="s">
        <v>111</v>
      </c>
      <c r="B19" s="106">
        <v>10556</v>
      </c>
      <c r="C19" s="106">
        <v>8523</v>
      </c>
      <c r="D19" s="106">
        <v>97.99</v>
      </c>
      <c r="E19" s="106">
        <v>0</v>
      </c>
      <c r="F19" s="106">
        <v>0</v>
      </c>
      <c r="G19" s="106">
        <v>0</v>
      </c>
      <c r="H19" s="106">
        <v>1.72</v>
      </c>
      <c r="I19" s="106">
        <v>0.28</v>
      </c>
      <c r="J19" s="106">
        <f t="shared" si="0"/>
        <v>99.99</v>
      </c>
      <c r="K19" s="79" t="s">
        <v>111</v>
      </c>
      <c r="L19" s="102">
        <v>10556</v>
      </c>
      <c r="M19" s="102">
        <v>8523</v>
      </c>
      <c r="N19" s="102">
        <v>97.99</v>
      </c>
      <c r="O19" s="101">
        <f t="shared" si="2"/>
        <v>10343.8244</v>
      </c>
      <c r="P19" s="102">
        <v>0</v>
      </c>
      <c r="Q19" s="101">
        <f t="shared" si="3"/>
        <v>0</v>
      </c>
      <c r="R19" s="102">
        <v>0</v>
      </c>
      <c r="S19" s="101">
        <f t="shared" si="4"/>
        <v>0</v>
      </c>
      <c r="T19" s="102">
        <v>0</v>
      </c>
      <c r="U19" s="101">
        <f t="shared" si="5"/>
        <v>0</v>
      </c>
      <c r="V19" s="102">
        <v>1.72</v>
      </c>
      <c r="W19" s="101">
        <f t="shared" si="6"/>
        <v>181.5632</v>
      </c>
      <c r="X19" s="102">
        <v>0.28</v>
      </c>
      <c r="Y19" s="101">
        <f t="shared" si="7"/>
        <v>29.556800000000003</v>
      </c>
      <c r="Z19" s="102">
        <f t="shared" si="1"/>
        <v>10625.3776</v>
      </c>
      <c r="AA19" s="37"/>
      <c r="AB19" s="170"/>
      <c r="AC19" s="37"/>
      <c r="AD19" s="170"/>
      <c r="AE19" s="37"/>
      <c r="AF19" s="37"/>
      <c r="AG19" s="37"/>
      <c r="AH19" s="170"/>
    </row>
    <row r="20" spans="1:34" ht="15.75" customHeight="1" thickBot="1">
      <c r="A20" s="77" t="s">
        <v>112</v>
      </c>
      <c r="B20" s="109">
        <v>21052</v>
      </c>
      <c r="C20" s="109">
        <v>19948</v>
      </c>
      <c r="D20" s="109">
        <v>94.01</v>
      </c>
      <c r="E20" s="109">
        <v>0</v>
      </c>
      <c r="F20" s="109">
        <v>0</v>
      </c>
      <c r="G20" s="109">
        <v>0</v>
      </c>
      <c r="H20" s="109">
        <v>5.99</v>
      </c>
      <c r="I20" s="109">
        <v>0</v>
      </c>
      <c r="J20" s="109">
        <f t="shared" si="0"/>
        <v>100</v>
      </c>
      <c r="K20" s="77" t="s">
        <v>112</v>
      </c>
      <c r="L20" s="104">
        <v>21052</v>
      </c>
      <c r="M20" s="104">
        <v>19948</v>
      </c>
      <c r="N20" s="104">
        <v>94.01</v>
      </c>
      <c r="O20" s="101">
        <f t="shared" si="2"/>
        <v>19790.9852</v>
      </c>
      <c r="P20" s="104">
        <v>0</v>
      </c>
      <c r="Q20" s="101">
        <f t="shared" si="3"/>
        <v>0</v>
      </c>
      <c r="R20" s="104">
        <v>0</v>
      </c>
      <c r="S20" s="101">
        <f t="shared" si="4"/>
        <v>0</v>
      </c>
      <c r="T20" s="104">
        <v>0</v>
      </c>
      <c r="U20" s="101">
        <f t="shared" si="5"/>
        <v>0</v>
      </c>
      <c r="V20" s="104">
        <v>5.99</v>
      </c>
      <c r="W20" s="101">
        <f t="shared" si="6"/>
        <v>1261.0148000000002</v>
      </c>
      <c r="X20" s="104">
        <v>0</v>
      </c>
      <c r="Y20" s="101">
        <f t="shared" si="7"/>
        <v>0</v>
      </c>
      <c r="Z20" s="104">
        <f t="shared" si="1"/>
        <v>21152</v>
      </c>
      <c r="AA20" s="37"/>
      <c r="AB20" s="78"/>
      <c r="AC20" s="37"/>
      <c r="AD20" s="78"/>
      <c r="AE20" s="37"/>
      <c r="AF20" s="37"/>
      <c r="AG20" s="37"/>
      <c r="AH20" s="78"/>
    </row>
    <row r="21" spans="1:34" ht="15.75" customHeight="1" thickBot="1" thickTop="1">
      <c r="A21" s="2" t="s">
        <v>148</v>
      </c>
      <c r="B21" s="256"/>
      <c r="C21" s="113"/>
      <c r="D21" s="113"/>
      <c r="E21" s="113"/>
      <c r="F21" s="113"/>
      <c r="G21" s="113"/>
      <c r="H21" s="113"/>
      <c r="I21" s="113"/>
      <c r="J21" s="113"/>
      <c r="K21" s="2" t="s">
        <v>148</v>
      </c>
      <c r="L21" s="112"/>
      <c r="M21" s="113"/>
      <c r="N21" s="113"/>
      <c r="O21" s="101">
        <f t="shared" si="2"/>
        <v>0</v>
      </c>
      <c r="P21" s="113"/>
      <c r="Q21" s="101">
        <f t="shared" si="3"/>
        <v>0</v>
      </c>
      <c r="R21" s="113"/>
      <c r="S21" s="101">
        <f t="shared" si="4"/>
        <v>0</v>
      </c>
      <c r="T21" s="113"/>
      <c r="U21" s="101">
        <f t="shared" si="5"/>
        <v>0</v>
      </c>
      <c r="V21" s="113"/>
      <c r="W21" s="101">
        <f t="shared" si="6"/>
        <v>0</v>
      </c>
      <c r="X21" s="113"/>
      <c r="Y21" s="101">
        <f t="shared" si="7"/>
        <v>0</v>
      </c>
      <c r="Z21" s="113"/>
      <c r="AA21" s="37"/>
      <c r="AB21" s="49"/>
      <c r="AC21" s="37"/>
      <c r="AD21" s="49"/>
      <c r="AE21" s="37"/>
      <c r="AF21" s="37"/>
      <c r="AG21" s="37"/>
      <c r="AH21" s="216"/>
    </row>
    <row r="22" spans="1:34" ht="15.75" customHeight="1" thickTop="1">
      <c r="A22" s="26" t="s">
        <v>149</v>
      </c>
      <c r="B22" s="115">
        <v>57293</v>
      </c>
      <c r="C22" s="115">
        <v>31420</v>
      </c>
      <c r="D22" s="115">
        <v>33.13</v>
      </c>
      <c r="E22" s="115">
        <v>65.81</v>
      </c>
      <c r="F22" s="115">
        <v>0</v>
      </c>
      <c r="G22" s="115">
        <v>1.06</v>
      </c>
      <c r="H22" s="115">
        <v>0</v>
      </c>
      <c r="I22" s="115">
        <v>0</v>
      </c>
      <c r="J22" s="115">
        <f>SUM(D22:I22)</f>
        <v>100</v>
      </c>
      <c r="K22" s="26" t="s">
        <v>149</v>
      </c>
      <c r="L22" s="115">
        <v>57293</v>
      </c>
      <c r="M22" s="115">
        <v>31420</v>
      </c>
      <c r="N22" s="115">
        <v>33.13</v>
      </c>
      <c r="O22" s="101">
        <f t="shared" si="2"/>
        <v>18981.1709</v>
      </c>
      <c r="P22" s="115">
        <v>65.81</v>
      </c>
      <c r="Q22" s="101">
        <f t="shared" si="3"/>
        <v>37704.5233</v>
      </c>
      <c r="R22" s="115">
        <v>0</v>
      </c>
      <c r="S22" s="101">
        <f t="shared" si="4"/>
        <v>0</v>
      </c>
      <c r="T22" s="115">
        <v>1.06</v>
      </c>
      <c r="U22" s="101">
        <f t="shared" si="5"/>
        <v>607.3058</v>
      </c>
      <c r="V22" s="115">
        <v>0</v>
      </c>
      <c r="W22" s="101">
        <f t="shared" si="6"/>
        <v>0</v>
      </c>
      <c r="X22" s="115">
        <v>0</v>
      </c>
      <c r="Y22" s="101">
        <f t="shared" si="7"/>
        <v>0</v>
      </c>
      <c r="Z22" s="115">
        <f>SUM(N22:X22)</f>
        <v>57393</v>
      </c>
      <c r="AA22" s="37"/>
      <c r="AB22" s="12"/>
      <c r="AC22" s="37"/>
      <c r="AD22" s="12"/>
      <c r="AE22" s="37"/>
      <c r="AF22" s="37"/>
      <c r="AG22" s="37"/>
      <c r="AH22" s="12"/>
    </row>
    <row r="23" spans="1:34" ht="15.75" customHeight="1">
      <c r="A23" s="5" t="s">
        <v>150</v>
      </c>
      <c r="B23" s="116">
        <v>8460</v>
      </c>
      <c r="C23" s="116">
        <v>7650</v>
      </c>
      <c r="D23" s="116">
        <v>77.6</v>
      </c>
      <c r="E23" s="116">
        <v>21.87</v>
      </c>
      <c r="F23" s="116">
        <v>0</v>
      </c>
      <c r="G23" s="116">
        <v>0.53</v>
      </c>
      <c r="H23" s="116">
        <v>0</v>
      </c>
      <c r="I23" s="116">
        <v>0</v>
      </c>
      <c r="J23" s="116">
        <f>SUM(D23:I23)</f>
        <v>100</v>
      </c>
      <c r="K23" s="5" t="s">
        <v>150</v>
      </c>
      <c r="L23" s="116">
        <v>8460</v>
      </c>
      <c r="M23" s="116">
        <v>7650</v>
      </c>
      <c r="N23" s="116">
        <v>77.6</v>
      </c>
      <c r="O23" s="101">
        <f t="shared" si="2"/>
        <v>6564.96</v>
      </c>
      <c r="P23" s="116">
        <v>21.87</v>
      </c>
      <c r="Q23" s="101">
        <f t="shared" si="3"/>
        <v>1850.2020000000002</v>
      </c>
      <c r="R23" s="116">
        <v>0</v>
      </c>
      <c r="S23" s="101">
        <f t="shared" si="4"/>
        <v>0</v>
      </c>
      <c r="T23" s="116">
        <v>0.53</v>
      </c>
      <c r="U23" s="101">
        <f t="shared" si="5"/>
        <v>44.838</v>
      </c>
      <c r="V23" s="116">
        <v>0</v>
      </c>
      <c r="W23" s="101">
        <f t="shared" si="6"/>
        <v>0</v>
      </c>
      <c r="X23" s="116">
        <v>0</v>
      </c>
      <c r="Y23" s="101">
        <f t="shared" si="7"/>
        <v>0</v>
      </c>
      <c r="Z23" s="116">
        <f>SUM(N23:X23)</f>
        <v>8560.000000000002</v>
      </c>
      <c r="AA23" s="37"/>
      <c r="AB23" s="49"/>
      <c r="AC23" s="37"/>
      <c r="AD23" s="49"/>
      <c r="AE23" s="37"/>
      <c r="AF23" s="37"/>
      <c r="AG23" s="37"/>
      <c r="AH23" s="49"/>
    </row>
    <row r="24" spans="1:34" ht="15.75" customHeight="1" thickBot="1">
      <c r="A24" s="26" t="s">
        <v>151</v>
      </c>
      <c r="B24" s="115">
        <v>13520</v>
      </c>
      <c r="C24" s="115">
        <v>12212</v>
      </c>
      <c r="D24" s="115">
        <v>95.61</v>
      </c>
      <c r="E24" s="115">
        <v>4.28</v>
      </c>
      <c r="F24" s="115">
        <v>0</v>
      </c>
      <c r="G24" s="115">
        <v>0</v>
      </c>
      <c r="H24" s="115">
        <v>0.11</v>
      </c>
      <c r="I24" s="115">
        <v>0</v>
      </c>
      <c r="J24" s="115">
        <f>SUM(D24:I24)</f>
        <v>100</v>
      </c>
      <c r="K24" s="26" t="s">
        <v>151</v>
      </c>
      <c r="L24" s="115">
        <v>13520</v>
      </c>
      <c r="M24" s="115">
        <v>12212</v>
      </c>
      <c r="N24" s="115">
        <v>95.61</v>
      </c>
      <c r="O24" s="101">
        <f t="shared" si="2"/>
        <v>12926.472</v>
      </c>
      <c r="P24" s="115">
        <v>4.28</v>
      </c>
      <c r="Q24" s="101">
        <f t="shared" si="3"/>
        <v>578.6560000000001</v>
      </c>
      <c r="R24" s="115">
        <v>0</v>
      </c>
      <c r="S24" s="101">
        <f t="shared" si="4"/>
        <v>0</v>
      </c>
      <c r="T24" s="115">
        <v>0</v>
      </c>
      <c r="U24" s="101">
        <f t="shared" si="5"/>
        <v>0</v>
      </c>
      <c r="V24" s="115">
        <v>0.11</v>
      </c>
      <c r="W24" s="101">
        <f t="shared" si="6"/>
        <v>14.872</v>
      </c>
      <c r="X24" s="115">
        <v>0</v>
      </c>
      <c r="Y24" s="101">
        <f t="shared" si="7"/>
        <v>0</v>
      </c>
      <c r="Z24" s="115">
        <f>SUM(N24:X24)</f>
        <v>13620.000000000002</v>
      </c>
      <c r="AA24" s="37"/>
      <c r="AB24" s="12"/>
      <c r="AC24" s="37"/>
      <c r="AD24" s="12"/>
      <c r="AE24" s="37"/>
      <c r="AF24" s="37"/>
      <c r="AG24" s="37"/>
      <c r="AH24" s="12"/>
    </row>
    <row r="25" spans="1:34" ht="15.75" customHeight="1" thickBot="1" thickTop="1">
      <c r="A25" s="2" t="s">
        <v>97</v>
      </c>
      <c r="B25" s="111">
        <f>SUM(B6:B24)</f>
        <v>455538.25</v>
      </c>
      <c r="C25" s="111">
        <f>SUM(C6:C24)</f>
        <v>336981.2</v>
      </c>
      <c r="D25" s="111">
        <v>89.78810356341059</v>
      </c>
      <c r="E25" s="111">
        <v>9.445547783797762</v>
      </c>
      <c r="F25" s="111">
        <v>0</v>
      </c>
      <c r="G25" s="111">
        <v>0.403812105370723</v>
      </c>
      <c r="H25" s="111">
        <v>0.35179683574355886</v>
      </c>
      <c r="I25" s="111">
        <v>0.009319831065796223</v>
      </c>
      <c r="J25" s="111">
        <f>SUM(D25:I25)</f>
        <v>99.99858011938842</v>
      </c>
      <c r="K25" s="2" t="s">
        <v>97</v>
      </c>
      <c r="L25" s="111">
        <f>SUM(L6:L24)</f>
        <v>455538.25</v>
      </c>
      <c r="M25" s="111">
        <f>SUM(M6:M24)</f>
        <v>336981.2</v>
      </c>
      <c r="N25" s="111"/>
      <c r="O25" s="101">
        <f>SUM(O6:O24)</f>
        <v>409019.200575</v>
      </c>
      <c r="P25" s="111"/>
      <c r="Q25" s="101">
        <f>SUM(Q6:Q24)</f>
        <v>43028.0878</v>
      </c>
      <c r="R25" s="111"/>
      <c r="S25" s="101">
        <f>SUM(S6:S24)</f>
        <v>0</v>
      </c>
      <c r="T25" s="111"/>
      <c r="U25" s="101">
        <f>SUM(U6:U24)</f>
        <v>1839.5188</v>
      </c>
      <c r="V25" s="111"/>
      <c r="W25" s="101">
        <f>SUM(W6:W24)</f>
        <v>1602.5693250000002</v>
      </c>
      <c r="X25" s="111"/>
      <c r="Y25" s="101">
        <f>SUM(Y6:Y24)</f>
        <v>42.4554</v>
      </c>
      <c r="Z25" s="111"/>
      <c r="AA25" s="170"/>
      <c r="AB25" s="170"/>
      <c r="AC25" s="170"/>
      <c r="AD25" s="170"/>
      <c r="AE25" s="170"/>
      <c r="AF25" s="37"/>
      <c r="AG25" s="37"/>
      <c r="AH25" s="64"/>
    </row>
    <row r="26" spans="1:26" ht="15.75" customHeight="1" thickTop="1">
      <c r="A26" s="69"/>
      <c r="B26" s="50"/>
      <c r="C26" s="50"/>
      <c r="D26" s="212"/>
      <c r="E26" s="84"/>
      <c r="F26" s="212"/>
      <c r="G26" s="84"/>
      <c r="H26" s="212"/>
      <c r="I26" s="84"/>
      <c r="J26" s="50"/>
      <c r="K26" s="69"/>
      <c r="L26" s="50"/>
      <c r="M26" s="50"/>
      <c r="N26" s="212"/>
      <c r="O26" s="212">
        <f>O25/455538.3*100</f>
        <v>89.78810356341059</v>
      </c>
      <c r="P26" s="212">
        <f aca="true" t="shared" si="8" ref="P26:Y26">P25/455538.3*100</f>
        <v>0</v>
      </c>
      <c r="Q26" s="212">
        <f t="shared" si="8"/>
        <v>9.445547783797762</v>
      </c>
      <c r="R26" s="212">
        <f t="shared" si="8"/>
        <v>0</v>
      </c>
      <c r="S26" s="212">
        <f t="shared" si="8"/>
        <v>0</v>
      </c>
      <c r="T26" s="212">
        <f t="shared" si="8"/>
        <v>0</v>
      </c>
      <c r="U26" s="212">
        <f t="shared" si="8"/>
        <v>0.403812105370723</v>
      </c>
      <c r="V26" s="212">
        <f t="shared" si="8"/>
        <v>0</v>
      </c>
      <c r="W26" s="212">
        <f t="shared" si="8"/>
        <v>0.35179683574355886</v>
      </c>
      <c r="X26" s="212">
        <f t="shared" si="8"/>
        <v>0</v>
      </c>
      <c r="Y26" s="212">
        <f t="shared" si="8"/>
        <v>0.009319831065796223</v>
      </c>
      <c r="Z26" s="212">
        <f>SUM(O26:Y26)</f>
        <v>99.99858011938842</v>
      </c>
    </row>
    <row r="27" spans="1:26" ht="15.75" customHeight="1">
      <c r="A27" s="257">
        <v>60</v>
      </c>
      <c r="B27" s="257"/>
      <c r="C27" s="257"/>
      <c r="D27" s="257"/>
      <c r="E27" s="257"/>
      <c r="F27" s="257"/>
      <c r="G27" s="257"/>
      <c r="H27" s="257"/>
      <c r="I27" s="257"/>
      <c r="J27" s="257"/>
      <c r="K27" s="138"/>
      <c r="L27" s="50"/>
      <c r="M27" s="50"/>
      <c r="N27" s="212"/>
      <c r="O27" s="212"/>
      <c r="P27" s="212"/>
      <c r="Q27" s="212"/>
      <c r="R27" s="212"/>
      <c r="S27" s="212"/>
      <c r="T27" s="212"/>
      <c r="U27" s="212"/>
      <c r="V27" s="212"/>
      <c r="W27" s="212"/>
      <c r="X27" s="212"/>
      <c r="Y27" s="212"/>
      <c r="Z27" s="212"/>
    </row>
    <row r="28" spans="1:33" ht="15.75" customHeight="1">
      <c r="A28"/>
      <c r="B28"/>
      <c r="C28"/>
      <c r="D28"/>
      <c r="E28"/>
      <c r="F28"/>
      <c r="G28"/>
      <c r="H28"/>
      <c r="I28"/>
      <c r="J28" s="78"/>
      <c r="K28" s="85"/>
      <c r="P28" s="85"/>
      <c r="Q28" s="85"/>
      <c r="AG28" s="85"/>
    </row>
    <row r="29" spans="1:10" ht="12.75">
      <c r="A29"/>
      <c r="B29"/>
      <c r="C29"/>
      <c r="D29" t="s">
        <v>95</v>
      </c>
      <c r="E29"/>
      <c r="F29"/>
      <c r="G29"/>
      <c r="H29"/>
      <c r="I29"/>
      <c r="J29" s="78"/>
    </row>
    <row r="30" spans="1:26" ht="12.75">
      <c r="A30" t="s">
        <v>214</v>
      </c>
      <c r="B30" t="s">
        <v>209</v>
      </c>
      <c r="C30" t="s">
        <v>210</v>
      </c>
      <c r="D30">
        <v>1</v>
      </c>
      <c r="E30">
        <v>2</v>
      </c>
      <c r="F30">
        <v>3</v>
      </c>
      <c r="G30">
        <v>4</v>
      </c>
      <c r="H30">
        <v>5</v>
      </c>
      <c r="I30">
        <v>6</v>
      </c>
      <c r="J30" s="78"/>
      <c r="P30" s="215"/>
      <c r="Q30" s="215"/>
      <c r="R30" s="215"/>
      <c r="S30" s="215"/>
      <c r="T30" s="215"/>
      <c r="U30" s="215"/>
      <c r="V30" s="215"/>
      <c r="W30" s="215"/>
      <c r="X30" s="215"/>
      <c r="Y30" s="215"/>
      <c r="Z30" s="215"/>
    </row>
    <row r="31" spans="1:10" ht="12.75">
      <c r="A31">
        <v>12</v>
      </c>
      <c r="B31">
        <v>53625</v>
      </c>
      <c r="C31">
        <v>47755</v>
      </c>
      <c r="D31">
        <v>95.68</v>
      </c>
      <c r="E31">
        <v>3.02</v>
      </c>
      <c r="F31">
        <v>0</v>
      </c>
      <c r="G31">
        <v>1.29</v>
      </c>
      <c r="H31">
        <v>0</v>
      </c>
      <c r="I31">
        <v>0</v>
      </c>
      <c r="J31" s="78"/>
    </row>
    <row r="32" spans="1:10" ht="12.75">
      <c r="A32">
        <v>14</v>
      </c>
      <c r="B32">
        <v>11754</v>
      </c>
      <c r="C32">
        <v>8544</v>
      </c>
      <c r="D32">
        <v>93.53</v>
      </c>
      <c r="E32">
        <v>6.47</v>
      </c>
      <c r="F32">
        <v>0</v>
      </c>
      <c r="G32">
        <v>0</v>
      </c>
      <c r="H32">
        <v>0</v>
      </c>
      <c r="I32">
        <v>0</v>
      </c>
      <c r="J32" s="78"/>
    </row>
    <row r="33" spans="1:10" ht="12.75">
      <c r="A33">
        <v>21</v>
      </c>
      <c r="B33">
        <v>3454</v>
      </c>
      <c r="C33">
        <v>2711</v>
      </c>
      <c r="D33">
        <v>90.97</v>
      </c>
      <c r="E33">
        <v>9.03</v>
      </c>
      <c r="F33">
        <v>0</v>
      </c>
      <c r="G33">
        <v>0</v>
      </c>
      <c r="H33">
        <v>0</v>
      </c>
      <c r="I33">
        <v>0</v>
      </c>
      <c r="J33" s="78"/>
    </row>
    <row r="34" spans="1:10" ht="12.75">
      <c r="A34">
        <v>22</v>
      </c>
      <c r="B34">
        <v>9461</v>
      </c>
      <c r="C34">
        <v>7724</v>
      </c>
      <c r="D34">
        <v>100</v>
      </c>
      <c r="E34">
        <v>0</v>
      </c>
      <c r="F34">
        <v>0</v>
      </c>
      <c r="G34">
        <v>0</v>
      </c>
      <c r="H34">
        <v>0</v>
      </c>
      <c r="I34">
        <v>0</v>
      </c>
      <c r="J34" s="78"/>
    </row>
    <row r="35" spans="1:10" ht="12.75">
      <c r="A35">
        <v>23</v>
      </c>
      <c r="B35">
        <v>159875</v>
      </c>
      <c r="C35">
        <v>102402</v>
      </c>
      <c r="D35">
        <v>99.69</v>
      </c>
      <c r="E35">
        <v>0</v>
      </c>
      <c r="F35">
        <v>0</v>
      </c>
      <c r="G35">
        <v>0.31</v>
      </c>
      <c r="H35">
        <v>0</v>
      </c>
      <c r="I35">
        <v>0</v>
      </c>
      <c r="J35" s="50"/>
    </row>
    <row r="36" spans="1:10" ht="12.75">
      <c r="A36">
        <v>24</v>
      </c>
      <c r="B36">
        <v>20730</v>
      </c>
      <c r="C36">
        <v>16165</v>
      </c>
      <c r="D36">
        <v>100</v>
      </c>
      <c r="E36">
        <v>0</v>
      </c>
      <c r="F36">
        <v>0</v>
      </c>
      <c r="G36">
        <v>0</v>
      </c>
      <c r="H36">
        <v>0</v>
      </c>
      <c r="I36">
        <v>0</v>
      </c>
      <c r="J36" s="50"/>
    </row>
    <row r="37" spans="1:10" ht="12.75">
      <c r="A37">
        <v>25</v>
      </c>
      <c r="B37">
        <v>6505</v>
      </c>
      <c r="C37">
        <v>4460</v>
      </c>
      <c r="D37">
        <v>100</v>
      </c>
      <c r="E37">
        <v>0</v>
      </c>
      <c r="F37">
        <v>0</v>
      </c>
      <c r="G37">
        <v>0</v>
      </c>
      <c r="H37">
        <v>0</v>
      </c>
      <c r="I37">
        <v>0</v>
      </c>
      <c r="J37" s="50"/>
    </row>
    <row r="38" spans="1:10" ht="12.75">
      <c r="A38">
        <v>26</v>
      </c>
      <c r="B38">
        <v>16660</v>
      </c>
      <c r="C38">
        <v>11835</v>
      </c>
      <c r="D38">
        <v>98.8</v>
      </c>
      <c r="E38">
        <v>1.2</v>
      </c>
      <c r="F38">
        <v>0</v>
      </c>
      <c r="G38">
        <v>0</v>
      </c>
      <c r="H38">
        <v>0</v>
      </c>
      <c r="I38">
        <v>0</v>
      </c>
      <c r="J38" s="50"/>
    </row>
    <row r="39" spans="1:10" ht="12.75">
      <c r="A39">
        <v>27</v>
      </c>
      <c r="B39">
        <v>5863</v>
      </c>
      <c r="C39">
        <v>4853</v>
      </c>
      <c r="D39">
        <v>99.73</v>
      </c>
      <c r="E39">
        <v>0.05</v>
      </c>
      <c r="F39">
        <v>0</v>
      </c>
      <c r="G39">
        <v>0</v>
      </c>
      <c r="H39">
        <v>0</v>
      </c>
      <c r="I39">
        <v>0.22</v>
      </c>
      <c r="J39" s="78"/>
    </row>
    <row r="40" spans="1:9" ht="12.75">
      <c r="A40">
        <v>28</v>
      </c>
      <c r="B40">
        <v>16757</v>
      </c>
      <c r="C40">
        <v>16140</v>
      </c>
      <c r="D40">
        <v>100</v>
      </c>
      <c r="E40">
        <v>0</v>
      </c>
      <c r="F40">
        <v>0</v>
      </c>
      <c r="G40">
        <v>0</v>
      </c>
      <c r="H40">
        <v>0</v>
      </c>
      <c r="I40">
        <v>0</v>
      </c>
    </row>
    <row r="41" spans="1:9" ht="12.75">
      <c r="A41">
        <v>31</v>
      </c>
      <c r="B41">
        <v>8888</v>
      </c>
      <c r="C41">
        <v>7856</v>
      </c>
      <c r="D41">
        <v>100</v>
      </c>
      <c r="E41">
        <v>0</v>
      </c>
      <c r="F41">
        <v>0</v>
      </c>
      <c r="G41">
        <v>0</v>
      </c>
      <c r="H41">
        <v>0</v>
      </c>
      <c r="I41">
        <v>0</v>
      </c>
    </row>
    <row r="42" spans="1:9" ht="12.75">
      <c r="A42">
        <v>32</v>
      </c>
      <c r="B42">
        <v>9816.25</v>
      </c>
      <c r="C42">
        <v>7361.5</v>
      </c>
      <c r="D42">
        <v>99.67</v>
      </c>
      <c r="E42">
        <v>0</v>
      </c>
      <c r="F42">
        <v>0</v>
      </c>
      <c r="G42">
        <v>0</v>
      </c>
      <c r="H42">
        <v>0.33</v>
      </c>
      <c r="I42">
        <v>0</v>
      </c>
    </row>
    <row r="43" spans="1:9" ht="12.75">
      <c r="A43">
        <v>33</v>
      </c>
      <c r="B43">
        <v>21269</v>
      </c>
      <c r="C43">
        <v>19421.7</v>
      </c>
      <c r="D43">
        <v>99.47</v>
      </c>
      <c r="E43">
        <v>0</v>
      </c>
      <c r="F43">
        <v>0</v>
      </c>
      <c r="G43">
        <v>0</v>
      </c>
      <c r="H43">
        <v>0.53</v>
      </c>
      <c r="I43">
        <v>0</v>
      </c>
    </row>
    <row r="44" spans="1:9" ht="12.75">
      <c r="A44">
        <v>34</v>
      </c>
      <c r="B44">
        <v>10556</v>
      </c>
      <c r="C44">
        <v>8523</v>
      </c>
      <c r="D44">
        <v>97.99</v>
      </c>
      <c r="E44">
        <v>0</v>
      </c>
      <c r="F44">
        <v>0</v>
      </c>
      <c r="G44">
        <v>0</v>
      </c>
      <c r="H44">
        <v>1.72</v>
      </c>
      <c r="I44">
        <v>0.28</v>
      </c>
    </row>
    <row r="45" spans="1:9" ht="12.75">
      <c r="A45">
        <v>35</v>
      </c>
      <c r="B45">
        <v>21052</v>
      </c>
      <c r="C45">
        <v>19948</v>
      </c>
      <c r="D45">
        <v>94.01</v>
      </c>
      <c r="E45">
        <v>0</v>
      </c>
      <c r="F45">
        <v>0</v>
      </c>
      <c r="G45">
        <v>0</v>
      </c>
      <c r="H45">
        <v>5.99</v>
      </c>
      <c r="I45">
        <v>0</v>
      </c>
    </row>
    <row r="46" spans="1:9" ht="12.75">
      <c r="A46"/>
      <c r="B46"/>
      <c r="C46"/>
      <c r="D46"/>
      <c r="E46"/>
      <c r="F46"/>
      <c r="G46"/>
      <c r="H46"/>
      <c r="I46"/>
    </row>
    <row r="47" spans="1:10" ht="12.75">
      <c r="A47">
        <v>13</v>
      </c>
      <c r="B47">
        <v>57293</v>
      </c>
      <c r="C47">
        <v>31420</v>
      </c>
      <c r="D47">
        <v>33.13</v>
      </c>
      <c r="E47">
        <v>65.81</v>
      </c>
      <c r="F47">
        <v>0</v>
      </c>
      <c r="G47">
        <v>1.06</v>
      </c>
      <c r="H47">
        <v>0</v>
      </c>
      <c r="I47">
        <v>0</v>
      </c>
      <c r="J47" s="78"/>
    </row>
    <row r="48" spans="1:10" ht="12.75">
      <c r="A48">
        <v>15</v>
      </c>
      <c r="B48">
        <v>8460</v>
      </c>
      <c r="C48">
        <v>7650</v>
      </c>
      <c r="D48">
        <v>77.6</v>
      </c>
      <c r="E48">
        <v>21.87</v>
      </c>
      <c r="F48">
        <v>0</v>
      </c>
      <c r="G48">
        <v>0.53</v>
      </c>
      <c r="H48">
        <v>0</v>
      </c>
      <c r="I48">
        <v>0</v>
      </c>
      <c r="J48" s="78"/>
    </row>
    <row r="49" spans="1:10" ht="12.75">
      <c r="A49">
        <v>11</v>
      </c>
      <c r="B49">
        <v>13520</v>
      </c>
      <c r="C49">
        <v>12212</v>
      </c>
      <c r="D49">
        <v>95.61</v>
      </c>
      <c r="E49">
        <v>4.28</v>
      </c>
      <c r="F49">
        <v>0</v>
      </c>
      <c r="G49">
        <v>0</v>
      </c>
      <c r="H49">
        <v>0.11</v>
      </c>
      <c r="I49">
        <v>0</v>
      </c>
      <c r="J49" s="78"/>
    </row>
    <row r="50" spans="1:9" ht="12.75">
      <c r="A50"/>
      <c r="B50"/>
      <c r="C50"/>
      <c r="D50"/>
      <c r="E50"/>
      <c r="F50"/>
      <c r="G50"/>
      <c r="H50"/>
      <c r="I50"/>
    </row>
    <row r="51" spans="1:9" ht="12.75">
      <c r="A51"/>
      <c r="B51"/>
      <c r="C51"/>
      <c r="D51"/>
      <c r="E51"/>
      <c r="F51"/>
      <c r="G51"/>
      <c r="H51"/>
      <c r="I51"/>
    </row>
    <row r="52" spans="1:9" ht="12.75">
      <c r="A52"/>
      <c r="B52"/>
      <c r="C52"/>
      <c r="D52"/>
      <c r="E52"/>
      <c r="F52"/>
      <c r="G52"/>
      <c r="H52"/>
      <c r="I52"/>
    </row>
    <row r="53" spans="1:9" ht="12.75">
      <c r="A53"/>
      <c r="B53"/>
      <c r="C53"/>
      <c r="D53"/>
      <c r="E53"/>
      <c r="F53"/>
      <c r="G53"/>
      <c r="H53"/>
      <c r="I53"/>
    </row>
    <row r="54" spans="1:9" ht="12.75">
      <c r="A54"/>
      <c r="B54"/>
      <c r="C54"/>
      <c r="D54"/>
      <c r="E54"/>
      <c r="F54"/>
      <c r="G54"/>
      <c r="H54"/>
      <c r="I54"/>
    </row>
    <row r="55" spans="1:9" ht="12.75">
      <c r="A55"/>
      <c r="B55"/>
      <c r="C55"/>
      <c r="D55"/>
      <c r="E55"/>
      <c r="F55"/>
      <c r="G55"/>
      <c r="H55"/>
      <c r="I55"/>
    </row>
    <row r="56" spans="1:9" ht="12.75">
      <c r="A56"/>
      <c r="B56"/>
      <c r="C56"/>
      <c r="D56"/>
      <c r="E56"/>
      <c r="F56"/>
      <c r="G56"/>
      <c r="H56"/>
      <c r="I56"/>
    </row>
    <row r="57" spans="1:9" ht="12.75">
      <c r="A57"/>
      <c r="B57"/>
      <c r="C57"/>
      <c r="D57"/>
      <c r="E57"/>
      <c r="F57"/>
      <c r="G57"/>
      <c r="H57"/>
      <c r="I57"/>
    </row>
    <row r="58" spans="1:9" ht="12.75">
      <c r="A58"/>
      <c r="B58"/>
      <c r="C58"/>
      <c r="D58"/>
      <c r="E58">
        <v>1</v>
      </c>
      <c r="F58">
        <v>2</v>
      </c>
      <c r="G58">
        <v>4</v>
      </c>
      <c r="H58">
        <v>5</v>
      </c>
      <c r="I58">
        <v>6</v>
      </c>
    </row>
    <row r="59" spans="1:9" ht="12.75">
      <c r="A59"/>
      <c r="B59"/>
      <c r="C59" t="s">
        <v>209</v>
      </c>
      <c r="D59" t="s">
        <v>210</v>
      </c>
      <c r="E59"/>
      <c r="F59"/>
      <c r="G59"/>
      <c r="H59"/>
      <c r="I59"/>
    </row>
    <row r="60" spans="1:9" ht="12.75">
      <c r="A60" s="74">
        <v>95.68</v>
      </c>
      <c r="B60" t="s">
        <v>98</v>
      </c>
      <c r="C60">
        <v>53625</v>
      </c>
      <c r="D60">
        <v>47755</v>
      </c>
      <c r="E60">
        <v>95.68</v>
      </c>
      <c r="F60">
        <v>3.02</v>
      </c>
      <c r="G60">
        <v>1.29</v>
      </c>
      <c r="H60"/>
      <c r="I60"/>
    </row>
    <row r="61" spans="1:9" ht="12.75">
      <c r="A61" s="53">
        <v>93.53</v>
      </c>
      <c r="B61" t="s">
        <v>99</v>
      </c>
      <c r="C61">
        <v>11754</v>
      </c>
      <c r="D61">
        <v>8544</v>
      </c>
      <c r="E61">
        <v>93.53</v>
      </c>
      <c r="F61">
        <v>6.47</v>
      </c>
      <c r="G61"/>
      <c r="H61"/>
      <c r="I61"/>
    </row>
    <row r="62" spans="1:9" ht="12.75">
      <c r="A62" s="54">
        <v>90.97</v>
      </c>
      <c r="B62" t="s">
        <v>100</v>
      </c>
      <c r="C62">
        <v>3611</v>
      </c>
      <c r="D62">
        <v>3454</v>
      </c>
      <c r="E62">
        <v>90.97</v>
      </c>
      <c r="F62">
        <v>9.03</v>
      </c>
      <c r="G62"/>
      <c r="H62"/>
      <c r="I62"/>
    </row>
    <row r="63" spans="1:9" ht="12.75">
      <c r="A63" s="83">
        <v>100</v>
      </c>
      <c r="B63" t="s">
        <v>101</v>
      </c>
      <c r="C63">
        <v>9461</v>
      </c>
      <c r="D63">
        <v>7724</v>
      </c>
      <c r="E63">
        <v>100</v>
      </c>
      <c r="F63"/>
      <c r="G63"/>
      <c r="H63"/>
      <c r="I63"/>
    </row>
    <row r="64" spans="1:9" ht="12.75">
      <c r="A64" s="54">
        <v>99.69</v>
      </c>
      <c r="B64" t="s">
        <v>102</v>
      </c>
      <c r="C64">
        <v>159875</v>
      </c>
      <c r="D64">
        <v>102402</v>
      </c>
      <c r="E64">
        <v>99.69</v>
      </c>
      <c r="F64"/>
      <c r="G64">
        <v>0.31</v>
      </c>
      <c r="H64"/>
      <c r="I64"/>
    </row>
    <row r="65" spans="1:9" ht="12.75">
      <c r="A65" s="53">
        <v>100</v>
      </c>
      <c r="B65" t="s">
        <v>103</v>
      </c>
      <c r="C65">
        <v>20730</v>
      </c>
      <c r="D65">
        <v>16165</v>
      </c>
      <c r="E65">
        <v>100</v>
      </c>
      <c r="F65">
        <v>0</v>
      </c>
      <c r="G65"/>
      <c r="H65"/>
      <c r="I65"/>
    </row>
    <row r="66" spans="1:9" ht="12.75">
      <c r="A66" s="54">
        <v>100</v>
      </c>
      <c r="B66" t="s">
        <v>104</v>
      </c>
      <c r="C66">
        <v>6505</v>
      </c>
      <c r="D66">
        <v>4460</v>
      </c>
      <c r="E66">
        <v>100</v>
      </c>
      <c r="F66"/>
      <c r="G66"/>
      <c r="H66"/>
      <c r="I66"/>
    </row>
    <row r="67" spans="1:9" ht="12.75">
      <c r="A67" s="53">
        <v>98.8</v>
      </c>
      <c r="B67" t="s">
        <v>105</v>
      </c>
      <c r="C67">
        <v>16660</v>
      </c>
      <c r="D67">
        <v>11835</v>
      </c>
      <c r="E67">
        <v>98.8</v>
      </c>
      <c r="F67">
        <v>1.2</v>
      </c>
      <c r="G67"/>
      <c r="H67"/>
      <c r="I67"/>
    </row>
    <row r="68" spans="1:9" ht="12.75">
      <c r="A68" s="54">
        <v>99.73</v>
      </c>
      <c r="B68" t="s">
        <v>106</v>
      </c>
      <c r="C68">
        <v>5863</v>
      </c>
      <c r="D68">
        <v>4853</v>
      </c>
      <c r="E68">
        <v>99.73</v>
      </c>
      <c r="F68">
        <v>0.05</v>
      </c>
      <c r="G68"/>
      <c r="H68"/>
      <c r="I68">
        <v>0.22</v>
      </c>
    </row>
    <row r="69" spans="1:9" ht="12.75">
      <c r="A69" s="53">
        <v>100</v>
      </c>
      <c r="B69" t="s">
        <v>107</v>
      </c>
      <c r="C69">
        <v>16757</v>
      </c>
      <c r="D69">
        <v>16140</v>
      </c>
      <c r="E69">
        <v>100</v>
      </c>
      <c r="F69"/>
      <c r="G69"/>
      <c r="H69"/>
      <c r="I69"/>
    </row>
    <row r="70" spans="1:9" ht="12.75">
      <c r="A70" s="54">
        <v>100</v>
      </c>
      <c r="B70" t="s">
        <v>108</v>
      </c>
      <c r="C70">
        <v>8888</v>
      </c>
      <c r="D70">
        <v>7856</v>
      </c>
      <c r="E70">
        <v>100</v>
      </c>
      <c r="F70"/>
      <c r="G70"/>
      <c r="H70"/>
      <c r="I70"/>
    </row>
    <row r="71" spans="1:9" ht="12.75">
      <c r="A71" s="53">
        <v>99.67</v>
      </c>
      <c r="B71" t="s">
        <v>109</v>
      </c>
      <c r="C71">
        <v>9816.3</v>
      </c>
      <c r="D71">
        <v>7361.5</v>
      </c>
      <c r="E71">
        <v>99.67</v>
      </c>
      <c r="F71"/>
      <c r="G71"/>
      <c r="H71">
        <v>0.33</v>
      </c>
      <c r="I71"/>
    </row>
    <row r="72" spans="1:9" ht="12.75">
      <c r="A72" s="54">
        <v>99.47</v>
      </c>
      <c r="B72" t="s">
        <v>110</v>
      </c>
      <c r="C72">
        <v>21269</v>
      </c>
      <c r="D72">
        <v>19446</v>
      </c>
      <c r="E72">
        <v>99.47</v>
      </c>
      <c r="F72"/>
      <c r="G72"/>
      <c r="H72">
        <v>0.53</v>
      </c>
      <c r="I72"/>
    </row>
    <row r="73" spans="1:9" ht="12.75">
      <c r="A73" s="53">
        <v>97.99</v>
      </c>
      <c r="B73" t="s">
        <v>111</v>
      </c>
      <c r="C73">
        <v>10556</v>
      </c>
      <c r="D73">
        <v>8523</v>
      </c>
      <c r="E73">
        <v>97.99</v>
      </c>
      <c r="F73"/>
      <c r="G73"/>
      <c r="H73">
        <v>1.72</v>
      </c>
      <c r="I73">
        <v>0.28</v>
      </c>
    </row>
    <row r="74" spans="1:9" ht="12.75">
      <c r="A74" s="55">
        <v>94.01</v>
      </c>
      <c r="B74" t="s">
        <v>112</v>
      </c>
      <c r="C74">
        <v>21052</v>
      </c>
      <c r="D74">
        <v>19948</v>
      </c>
      <c r="E74">
        <v>94.01</v>
      </c>
      <c r="F74">
        <v>0</v>
      </c>
      <c r="G74"/>
      <c r="H74">
        <v>5.99</v>
      </c>
      <c r="I74"/>
    </row>
  </sheetData>
  <sheetProtection/>
  <mergeCells count="11">
    <mergeCell ref="A2:J3"/>
    <mergeCell ref="A27:J27"/>
    <mergeCell ref="K4:K5"/>
    <mergeCell ref="L4:L5"/>
    <mergeCell ref="M4:M5"/>
    <mergeCell ref="N4:Z4"/>
    <mergeCell ref="A1:J1"/>
    <mergeCell ref="A4:A5"/>
    <mergeCell ref="B4:B5"/>
    <mergeCell ref="C4:C5"/>
    <mergeCell ref="D4:J4"/>
  </mergeCells>
  <printOptions horizontalCentered="1"/>
  <pageMargins left="0.748031496062992" right="0.748031496062992" top="1" bottom="0.754" header="0" footer="0"/>
  <pageSetup horizontalDpi="600" verticalDpi="600" orientation="landscape" paperSize="9" r:id="rId1"/>
  <colBreaks count="1" manualBreakCount="1">
    <brk id="21" max="25" man="1"/>
  </colBreaks>
</worksheet>
</file>

<file path=xl/worksheets/sheet8.xml><?xml version="1.0" encoding="utf-8"?>
<worksheet xmlns="http://schemas.openxmlformats.org/spreadsheetml/2006/main" xmlns:r="http://schemas.openxmlformats.org/officeDocument/2006/relationships">
  <dimension ref="A1:M50"/>
  <sheetViews>
    <sheetView rightToLeft="1" view="pageBreakPreview" zoomScaleSheetLayoutView="100" zoomScalePageLayoutView="0" workbookViewId="0" topLeftCell="A1">
      <selection activeCell="G26" sqref="G26"/>
    </sheetView>
  </sheetViews>
  <sheetFormatPr defaultColWidth="9.140625" defaultRowHeight="12.75"/>
  <cols>
    <col min="1" max="1" width="11.140625" style="0" customWidth="1"/>
    <col min="2" max="2" width="14.421875" style="0" customWidth="1"/>
    <col min="3" max="3" width="15.28125" style="0" customWidth="1"/>
    <col min="4" max="4" width="8.28125" style="0" customWidth="1"/>
    <col min="5" max="5" width="6.8515625" style="0" customWidth="1"/>
    <col min="6" max="6" width="13.421875" style="0" customWidth="1"/>
    <col min="7" max="7" width="17.00390625" style="0" customWidth="1"/>
    <col min="8" max="8" width="15.28125" style="0" customWidth="1"/>
    <col min="9" max="9" width="7.28125" style="0" customWidth="1"/>
    <col min="10" max="10" width="8.57421875" style="0" customWidth="1"/>
    <col min="11" max="11" width="14.421875" style="0" customWidth="1"/>
  </cols>
  <sheetData>
    <row r="1" spans="1:11" ht="18" customHeight="1">
      <c r="A1" s="265" t="s">
        <v>215</v>
      </c>
      <c r="B1" s="265"/>
      <c r="C1" s="265"/>
      <c r="D1" s="265"/>
      <c r="E1" s="265"/>
      <c r="F1" s="265"/>
      <c r="G1" s="265"/>
      <c r="H1" s="265"/>
      <c r="I1" s="265"/>
      <c r="J1" s="265"/>
      <c r="K1" s="265"/>
    </row>
    <row r="2" spans="1:11" ht="47.25" customHeight="1" thickBot="1">
      <c r="A2" s="266" t="s">
        <v>216</v>
      </c>
      <c r="B2" s="266"/>
      <c r="C2" s="266"/>
      <c r="D2" s="266"/>
      <c r="E2" s="266"/>
      <c r="F2" s="266"/>
      <c r="G2" s="266"/>
      <c r="H2" s="266"/>
      <c r="I2" s="266"/>
      <c r="J2" s="266"/>
      <c r="K2" s="266"/>
    </row>
    <row r="3" spans="1:11" ht="18.75" customHeight="1" thickTop="1">
      <c r="A3" s="280" t="s">
        <v>113</v>
      </c>
      <c r="B3" s="274" t="s">
        <v>217</v>
      </c>
      <c r="C3" s="280"/>
      <c r="D3" s="280"/>
      <c r="E3" s="280"/>
      <c r="F3" s="280"/>
      <c r="G3" s="308" t="s">
        <v>218</v>
      </c>
      <c r="H3" s="280"/>
      <c r="I3" s="280"/>
      <c r="J3" s="280"/>
      <c r="K3" s="280"/>
    </row>
    <row r="4" spans="1:11" ht="17.25" customHeight="1">
      <c r="A4" s="294"/>
      <c r="B4" s="296" t="s">
        <v>219</v>
      </c>
      <c r="C4" s="296" t="s">
        <v>220</v>
      </c>
      <c r="D4" s="296" t="s">
        <v>221</v>
      </c>
      <c r="E4" s="296"/>
      <c r="F4" s="296" t="s">
        <v>222</v>
      </c>
      <c r="G4" s="306" t="s">
        <v>219</v>
      </c>
      <c r="H4" s="296" t="s">
        <v>220</v>
      </c>
      <c r="I4" s="296" t="s">
        <v>221</v>
      </c>
      <c r="J4" s="296"/>
      <c r="K4" s="296" t="s">
        <v>222</v>
      </c>
    </row>
    <row r="5" spans="1:11" ht="33.75" customHeight="1" thickBot="1">
      <c r="A5" s="281"/>
      <c r="B5" s="290"/>
      <c r="C5" s="290"/>
      <c r="D5" s="119" t="s">
        <v>223</v>
      </c>
      <c r="E5" s="119" t="s">
        <v>224</v>
      </c>
      <c r="F5" s="290"/>
      <c r="G5" s="307"/>
      <c r="H5" s="290"/>
      <c r="I5" s="119" t="s">
        <v>223</v>
      </c>
      <c r="J5" s="119" t="s">
        <v>224</v>
      </c>
      <c r="K5" s="290"/>
    </row>
    <row r="6" spans="1:11" ht="15" customHeight="1" thickTop="1">
      <c r="A6" s="14" t="s">
        <v>98</v>
      </c>
      <c r="B6" s="200">
        <v>17.65</v>
      </c>
      <c r="C6" s="200">
        <v>100</v>
      </c>
      <c r="D6" s="200">
        <v>66.67</v>
      </c>
      <c r="E6" s="200">
        <v>33.33</v>
      </c>
      <c r="F6" s="200">
        <v>100</v>
      </c>
      <c r="G6" s="204">
        <v>0</v>
      </c>
      <c r="H6" s="200">
        <v>0</v>
      </c>
      <c r="I6" s="200">
        <v>0</v>
      </c>
      <c r="J6" s="200">
        <v>0</v>
      </c>
      <c r="K6" s="200">
        <v>0</v>
      </c>
    </row>
    <row r="7" spans="1:11" s="15" customFormat="1" ht="15" customHeight="1">
      <c r="A7" s="5" t="s">
        <v>99</v>
      </c>
      <c r="B7" s="129">
        <v>37.5</v>
      </c>
      <c r="C7" s="129">
        <v>100</v>
      </c>
      <c r="D7" s="129">
        <v>33.33</v>
      </c>
      <c r="E7" s="129">
        <v>66.67</v>
      </c>
      <c r="F7" s="129">
        <v>100</v>
      </c>
      <c r="G7" s="205">
        <v>0</v>
      </c>
      <c r="H7" s="129">
        <v>0</v>
      </c>
      <c r="I7" s="129">
        <v>0</v>
      </c>
      <c r="J7" s="129">
        <v>0</v>
      </c>
      <c r="K7" s="129">
        <v>0</v>
      </c>
    </row>
    <row r="8" spans="1:11" ht="15" customHeight="1">
      <c r="A8" s="94" t="s">
        <v>100</v>
      </c>
      <c r="B8" s="201">
        <v>16.67</v>
      </c>
      <c r="C8" s="201">
        <v>0</v>
      </c>
      <c r="D8" s="201">
        <v>0</v>
      </c>
      <c r="E8" s="201">
        <v>0</v>
      </c>
      <c r="F8" s="201">
        <v>50</v>
      </c>
      <c r="G8" s="206">
        <v>0</v>
      </c>
      <c r="H8" s="201">
        <v>0</v>
      </c>
      <c r="I8" s="201">
        <v>0</v>
      </c>
      <c r="J8" s="201">
        <v>0</v>
      </c>
      <c r="K8" s="201">
        <v>0</v>
      </c>
    </row>
    <row r="9" spans="1:11" s="15" customFormat="1" ht="15" customHeight="1">
      <c r="A9" s="5" t="s">
        <v>147</v>
      </c>
      <c r="B9" s="129">
        <v>15.38</v>
      </c>
      <c r="C9" s="129">
        <v>100</v>
      </c>
      <c r="D9" s="129">
        <v>100</v>
      </c>
      <c r="E9" s="129">
        <v>0</v>
      </c>
      <c r="F9" s="129">
        <v>100</v>
      </c>
      <c r="G9" s="205">
        <v>0</v>
      </c>
      <c r="H9" s="129">
        <v>0</v>
      </c>
      <c r="I9" s="129">
        <v>0</v>
      </c>
      <c r="J9" s="129">
        <v>0</v>
      </c>
      <c r="K9" s="129">
        <v>0</v>
      </c>
    </row>
    <row r="10" spans="1:11" ht="15" customHeight="1">
      <c r="A10" s="94" t="s">
        <v>102</v>
      </c>
      <c r="B10" s="201">
        <v>1.33</v>
      </c>
      <c r="C10" s="201">
        <v>100</v>
      </c>
      <c r="D10" s="201">
        <v>0</v>
      </c>
      <c r="E10" s="201">
        <v>100</v>
      </c>
      <c r="F10" s="201">
        <v>100</v>
      </c>
      <c r="G10" s="206">
        <v>0</v>
      </c>
      <c r="H10" s="201">
        <v>0</v>
      </c>
      <c r="I10" s="201">
        <v>0</v>
      </c>
      <c r="J10" s="201">
        <v>0</v>
      </c>
      <c r="K10" s="201">
        <v>0</v>
      </c>
    </row>
    <row r="11" spans="1:11" s="15" customFormat="1" ht="15" customHeight="1">
      <c r="A11" s="5" t="s">
        <v>103</v>
      </c>
      <c r="B11" s="129">
        <v>9.09</v>
      </c>
      <c r="C11" s="129">
        <v>100</v>
      </c>
      <c r="D11" s="129">
        <v>0</v>
      </c>
      <c r="E11" s="129">
        <v>100</v>
      </c>
      <c r="F11" s="129">
        <v>100</v>
      </c>
      <c r="G11" s="205">
        <v>0</v>
      </c>
      <c r="H11" s="129">
        <v>0</v>
      </c>
      <c r="I11" s="129">
        <v>0</v>
      </c>
      <c r="J11" s="129">
        <v>0</v>
      </c>
      <c r="K11" s="129">
        <v>0</v>
      </c>
    </row>
    <row r="12" spans="1:11" ht="15" customHeight="1">
      <c r="A12" s="94" t="s">
        <v>104</v>
      </c>
      <c r="B12" s="201">
        <v>0</v>
      </c>
      <c r="C12" s="201">
        <v>0</v>
      </c>
      <c r="D12" s="201">
        <v>0</v>
      </c>
      <c r="E12" s="201">
        <v>0</v>
      </c>
      <c r="F12" s="201">
        <v>0</v>
      </c>
      <c r="G12" s="206">
        <v>0</v>
      </c>
      <c r="H12" s="201">
        <v>0</v>
      </c>
      <c r="I12" s="201">
        <v>0</v>
      </c>
      <c r="J12" s="201">
        <v>0</v>
      </c>
      <c r="K12" s="201">
        <v>0</v>
      </c>
    </row>
    <row r="13" spans="1:11" s="15" customFormat="1" ht="15" customHeight="1">
      <c r="A13" s="5" t="s">
        <v>105</v>
      </c>
      <c r="B13" s="129">
        <v>20</v>
      </c>
      <c r="C13" s="129">
        <v>50</v>
      </c>
      <c r="D13" s="129">
        <v>100</v>
      </c>
      <c r="E13" s="129">
        <v>0</v>
      </c>
      <c r="F13" s="129">
        <v>50</v>
      </c>
      <c r="G13" s="205">
        <v>0</v>
      </c>
      <c r="H13" s="129">
        <v>0</v>
      </c>
      <c r="I13" s="129">
        <v>0</v>
      </c>
      <c r="J13" s="129">
        <v>0</v>
      </c>
      <c r="K13" s="129">
        <v>0</v>
      </c>
    </row>
    <row r="14" spans="1:11" ht="15" customHeight="1">
      <c r="A14" s="94" t="s">
        <v>106</v>
      </c>
      <c r="B14" s="201">
        <v>20</v>
      </c>
      <c r="C14" s="201">
        <v>100</v>
      </c>
      <c r="D14" s="201">
        <v>0</v>
      </c>
      <c r="E14" s="201">
        <v>100</v>
      </c>
      <c r="F14" s="201">
        <v>100</v>
      </c>
      <c r="G14" s="206">
        <v>0</v>
      </c>
      <c r="H14" s="201">
        <v>0</v>
      </c>
      <c r="I14" s="201">
        <v>0</v>
      </c>
      <c r="J14" s="201">
        <v>0</v>
      </c>
      <c r="K14" s="201">
        <v>0</v>
      </c>
    </row>
    <row r="15" spans="1:11" s="15" customFormat="1" ht="15" customHeight="1">
      <c r="A15" s="5" t="s">
        <v>107</v>
      </c>
      <c r="B15" s="129">
        <v>11.11</v>
      </c>
      <c r="C15" s="129">
        <v>100</v>
      </c>
      <c r="D15" s="129">
        <v>100</v>
      </c>
      <c r="E15" s="129">
        <v>0</v>
      </c>
      <c r="F15" s="129">
        <v>100</v>
      </c>
      <c r="G15" s="205">
        <v>0</v>
      </c>
      <c r="H15" s="129">
        <v>0</v>
      </c>
      <c r="I15" s="129">
        <v>0</v>
      </c>
      <c r="J15" s="129">
        <v>0</v>
      </c>
      <c r="K15" s="129">
        <v>0</v>
      </c>
    </row>
    <row r="16" spans="1:11" ht="15" customHeight="1">
      <c r="A16" s="94" t="s">
        <v>108</v>
      </c>
      <c r="B16" s="201">
        <v>28.57</v>
      </c>
      <c r="C16" s="201">
        <v>100</v>
      </c>
      <c r="D16" s="201">
        <v>0</v>
      </c>
      <c r="E16" s="201">
        <v>100</v>
      </c>
      <c r="F16" s="201">
        <v>100</v>
      </c>
      <c r="G16" s="206">
        <v>0</v>
      </c>
      <c r="H16" s="201">
        <v>0</v>
      </c>
      <c r="I16" s="201">
        <v>0</v>
      </c>
      <c r="J16" s="201">
        <v>0</v>
      </c>
      <c r="K16" s="201">
        <v>0</v>
      </c>
    </row>
    <row r="17" spans="1:11" s="15" customFormat="1" ht="15" customHeight="1">
      <c r="A17" s="5" t="s">
        <v>109</v>
      </c>
      <c r="B17" s="129">
        <v>80</v>
      </c>
      <c r="C17" s="129">
        <v>75</v>
      </c>
      <c r="D17" s="129">
        <v>66.67</v>
      </c>
      <c r="E17" s="129">
        <v>33.33</v>
      </c>
      <c r="F17" s="129">
        <v>75</v>
      </c>
      <c r="G17" s="205">
        <v>0</v>
      </c>
      <c r="H17" s="129">
        <v>0</v>
      </c>
      <c r="I17" s="129">
        <v>0</v>
      </c>
      <c r="J17" s="129">
        <v>0</v>
      </c>
      <c r="K17" s="129">
        <v>0</v>
      </c>
    </row>
    <row r="18" spans="1:11" ht="15" customHeight="1">
      <c r="A18" s="94" t="s">
        <v>110</v>
      </c>
      <c r="B18" s="201">
        <v>11.11</v>
      </c>
      <c r="C18" s="201">
        <v>100</v>
      </c>
      <c r="D18" s="201">
        <v>100</v>
      </c>
      <c r="E18" s="201">
        <v>0</v>
      </c>
      <c r="F18" s="201">
        <v>100</v>
      </c>
      <c r="G18" s="206">
        <v>0</v>
      </c>
      <c r="H18" s="201">
        <v>0</v>
      </c>
      <c r="I18" s="201">
        <v>0</v>
      </c>
      <c r="J18" s="201">
        <v>0</v>
      </c>
      <c r="K18" s="201">
        <v>0</v>
      </c>
    </row>
    <row r="19" spans="1:11" s="15" customFormat="1" ht="15" customHeight="1">
      <c r="A19" s="5" t="s">
        <v>111</v>
      </c>
      <c r="B19" s="129">
        <v>16.67</v>
      </c>
      <c r="C19" s="129">
        <v>100</v>
      </c>
      <c r="D19" s="129">
        <v>0</v>
      </c>
      <c r="E19" s="129">
        <v>100</v>
      </c>
      <c r="F19" s="129">
        <v>100</v>
      </c>
      <c r="G19" s="205">
        <v>0</v>
      </c>
      <c r="H19" s="129">
        <v>0</v>
      </c>
      <c r="I19" s="129">
        <v>0</v>
      </c>
      <c r="J19" s="129">
        <v>0</v>
      </c>
      <c r="K19" s="129">
        <v>0</v>
      </c>
    </row>
    <row r="20" spans="1:11" ht="15" customHeight="1" thickBot="1">
      <c r="A20" s="60" t="s">
        <v>112</v>
      </c>
      <c r="B20" s="202">
        <v>0</v>
      </c>
      <c r="C20" s="202">
        <v>0</v>
      </c>
      <c r="D20" s="202">
        <v>0</v>
      </c>
      <c r="E20" s="202">
        <v>0</v>
      </c>
      <c r="F20" s="202">
        <v>0</v>
      </c>
      <c r="G20" s="207">
        <v>0</v>
      </c>
      <c r="H20" s="202">
        <v>0</v>
      </c>
      <c r="I20" s="202">
        <v>0</v>
      </c>
      <c r="J20" s="202">
        <v>0</v>
      </c>
      <c r="K20" s="202">
        <v>0</v>
      </c>
    </row>
    <row r="21" spans="1:11" s="15" customFormat="1" ht="15" customHeight="1" thickBot="1" thickTop="1">
      <c r="A21" s="122" t="s">
        <v>148</v>
      </c>
      <c r="B21" s="203"/>
      <c r="C21" s="203"/>
      <c r="D21" s="203"/>
      <c r="E21" s="203"/>
      <c r="F21" s="203"/>
      <c r="G21" s="208"/>
      <c r="H21" s="203"/>
      <c r="I21" s="203"/>
      <c r="J21" s="203"/>
      <c r="K21" s="203"/>
    </row>
    <row r="22" spans="1:11" ht="15" customHeight="1" thickTop="1">
      <c r="A22" s="14" t="s">
        <v>149</v>
      </c>
      <c r="B22" s="200">
        <v>0</v>
      </c>
      <c r="C22" s="200">
        <v>0</v>
      </c>
      <c r="D22" s="200">
        <v>0</v>
      </c>
      <c r="E22" s="200">
        <v>0</v>
      </c>
      <c r="F22" s="200">
        <v>0</v>
      </c>
      <c r="G22" s="204">
        <v>0</v>
      </c>
      <c r="H22" s="200">
        <v>0</v>
      </c>
      <c r="I22" s="200">
        <v>0</v>
      </c>
      <c r="J22" s="200">
        <v>0</v>
      </c>
      <c r="K22" s="200">
        <v>0</v>
      </c>
    </row>
    <row r="23" spans="1:11" s="15" customFormat="1" ht="15" customHeight="1">
      <c r="A23" s="5" t="s">
        <v>150</v>
      </c>
      <c r="B23" s="129">
        <v>13.04</v>
      </c>
      <c r="C23" s="129">
        <v>100</v>
      </c>
      <c r="D23" s="129">
        <v>66.67</v>
      </c>
      <c r="E23" s="129">
        <v>33.33</v>
      </c>
      <c r="F23" s="129">
        <v>66.67</v>
      </c>
      <c r="G23" s="205">
        <v>0</v>
      </c>
      <c r="H23" s="129">
        <v>0</v>
      </c>
      <c r="I23" s="129">
        <v>0</v>
      </c>
      <c r="J23" s="129">
        <v>0</v>
      </c>
      <c r="K23" s="129">
        <v>0</v>
      </c>
    </row>
    <row r="24" spans="1:11" ht="15" customHeight="1" thickBot="1">
      <c r="A24" s="60" t="s">
        <v>151</v>
      </c>
      <c r="B24" s="202">
        <v>9.09</v>
      </c>
      <c r="C24" s="202">
        <v>100</v>
      </c>
      <c r="D24" s="202">
        <v>0</v>
      </c>
      <c r="E24" s="202">
        <v>100</v>
      </c>
      <c r="F24" s="202">
        <v>100</v>
      </c>
      <c r="G24" s="207">
        <v>0</v>
      </c>
      <c r="H24" s="202">
        <v>0</v>
      </c>
      <c r="I24" s="202">
        <v>0</v>
      </c>
      <c r="J24" s="202">
        <v>0</v>
      </c>
      <c r="K24" s="202">
        <v>0</v>
      </c>
    </row>
    <row r="25" spans="1:11" s="15" customFormat="1" ht="15" customHeight="1" thickBot="1" thickTop="1">
      <c r="A25" s="7" t="s">
        <v>123</v>
      </c>
      <c r="B25" s="154">
        <v>10.469314079422382</v>
      </c>
      <c r="C25" s="154">
        <v>86.20689655172413</v>
      </c>
      <c r="D25" s="154">
        <v>52</v>
      </c>
      <c r="E25" s="154">
        <v>48</v>
      </c>
      <c r="F25" s="154">
        <v>82.75862068965517</v>
      </c>
      <c r="G25" s="209">
        <v>0</v>
      </c>
      <c r="H25" s="154">
        <f>SUM(H6:H24)</f>
        <v>0</v>
      </c>
      <c r="I25" s="154">
        <f>SUM(I6:I24)</f>
        <v>0</v>
      </c>
      <c r="J25" s="154">
        <f>SUM(J6:J24)</f>
        <v>0</v>
      </c>
      <c r="K25" s="154">
        <f>SUM(K6:K24)</f>
        <v>0</v>
      </c>
    </row>
    <row r="26" spans="1:11" ht="15.75" customHeight="1" thickTop="1">
      <c r="A26" s="98"/>
      <c r="B26" s="98"/>
      <c r="C26" s="98"/>
      <c r="D26" s="98"/>
      <c r="E26" s="98"/>
      <c r="F26" s="98"/>
      <c r="G26" s="133"/>
      <c r="H26" s="131"/>
      <c r="I26" s="131"/>
      <c r="J26" s="131"/>
      <c r="K26" s="132"/>
    </row>
    <row r="27" ht="15.75" customHeight="1"/>
    <row r="28" spans="1:13" ht="15.75" customHeight="1">
      <c r="A28" s="257">
        <v>64</v>
      </c>
      <c r="B28" s="257"/>
      <c r="C28" s="257"/>
      <c r="D28" s="257"/>
      <c r="E28" s="257"/>
      <c r="F28" s="257"/>
      <c r="G28" s="257"/>
      <c r="H28" s="257"/>
      <c r="I28" s="257"/>
      <c r="J28" s="257"/>
      <c r="K28" s="257"/>
      <c r="L28" s="138"/>
      <c r="M28" s="138"/>
    </row>
    <row r="29" ht="15.75" customHeight="1"/>
    <row r="30" spans="1:11" ht="16.5">
      <c r="A30" s="124"/>
      <c r="B30" s="124"/>
      <c r="C30" s="124"/>
      <c r="D30" s="124"/>
      <c r="E30" s="124"/>
      <c r="F30" s="123" t="s">
        <v>233</v>
      </c>
      <c r="G30" s="124"/>
      <c r="H30" s="124"/>
      <c r="I30" s="124"/>
      <c r="J30" s="124"/>
      <c r="K30" s="124"/>
    </row>
    <row r="31" spans="1:11" ht="16.5">
      <c r="A31" s="124"/>
      <c r="B31" s="124"/>
      <c r="C31" s="305" t="s">
        <v>234</v>
      </c>
      <c r="D31" s="305"/>
      <c r="E31" s="305"/>
      <c r="F31" s="305"/>
      <c r="G31" s="124"/>
      <c r="H31" s="305" t="s">
        <v>235</v>
      </c>
      <c r="I31" s="305"/>
      <c r="J31" s="305"/>
      <c r="K31" s="124"/>
    </row>
    <row r="32" spans="1:11" ht="15.75">
      <c r="A32" s="125" t="s">
        <v>236</v>
      </c>
      <c r="B32" s="125" t="s">
        <v>237</v>
      </c>
      <c r="C32" s="125" t="s">
        <v>238</v>
      </c>
      <c r="D32" s="125" t="s">
        <v>239</v>
      </c>
      <c r="E32" s="125" t="s">
        <v>240</v>
      </c>
      <c r="F32" s="125" t="s">
        <v>241</v>
      </c>
      <c r="G32" s="125" t="s">
        <v>242</v>
      </c>
      <c r="H32" s="125" t="s">
        <v>243</v>
      </c>
      <c r="I32" s="125" t="s">
        <v>244</v>
      </c>
      <c r="J32" s="125" t="s">
        <v>245</v>
      </c>
      <c r="K32" s="125" t="s">
        <v>246</v>
      </c>
    </row>
    <row r="33" spans="1:11" ht="15.75">
      <c r="A33" s="126">
        <v>11</v>
      </c>
      <c r="B33" s="127">
        <v>9.09</v>
      </c>
      <c r="C33" s="126">
        <v>100</v>
      </c>
      <c r="D33" s="126">
        <v>0</v>
      </c>
      <c r="E33" s="126">
        <v>100</v>
      </c>
      <c r="F33" s="126">
        <v>100</v>
      </c>
      <c r="G33" s="126">
        <v>0</v>
      </c>
      <c r="H33" s="126">
        <v>0</v>
      </c>
      <c r="I33" s="126">
        <v>0</v>
      </c>
      <c r="J33" s="126">
        <v>0</v>
      </c>
      <c r="K33" s="126">
        <v>0</v>
      </c>
    </row>
    <row r="34" spans="1:11" ht="15.75">
      <c r="A34" s="126">
        <v>12</v>
      </c>
      <c r="B34" s="127">
        <v>17.65</v>
      </c>
      <c r="C34" s="126">
        <v>100</v>
      </c>
      <c r="D34" s="127">
        <v>66.67</v>
      </c>
      <c r="E34" s="127">
        <v>33.33</v>
      </c>
      <c r="F34" s="126">
        <v>100</v>
      </c>
      <c r="G34" s="126">
        <v>0</v>
      </c>
      <c r="H34" s="126">
        <v>0</v>
      </c>
      <c r="I34" s="126">
        <v>0</v>
      </c>
      <c r="J34" s="126">
        <v>0</v>
      </c>
      <c r="K34" s="126">
        <v>0</v>
      </c>
    </row>
    <row r="35" spans="1:11" ht="15.75">
      <c r="A35" s="126">
        <v>13</v>
      </c>
      <c r="B35" s="126">
        <v>0</v>
      </c>
      <c r="C35" s="126">
        <v>0</v>
      </c>
      <c r="D35" s="126">
        <v>0</v>
      </c>
      <c r="E35" s="126">
        <v>0</v>
      </c>
      <c r="F35" s="126">
        <v>0</v>
      </c>
      <c r="G35" s="126">
        <v>0</v>
      </c>
      <c r="H35" s="126">
        <v>0</v>
      </c>
      <c r="I35" s="126">
        <v>0</v>
      </c>
      <c r="J35" s="126">
        <v>0</v>
      </c>
      <c r="K35" s="126">
        <v>0</v>
      </c>
    </row>
    <row r="36" spans="1:11" ht="15.75">
      <c r="A36" s="126">
        <v>14</v>
      </c>
      <c r="B36" s="128">
        <v>37.5</v>
      </c>
      <c r="C36" s="126">
        <v>100</v>
      </c>
      <c r="D36" s="127">
        <v>33.33</v>
      </c>
      <c r="E36" s="127">
        <v>66.67</v>
      </c>
      <c r="F36" s="126">
        <v>100</v>
      </c>
      <c r="G36" s="126">
        <v>0</v>
      </c>
      <c r="H36" s="126">
        <v>0</v>
      </c>
      <c r="I36" s="126">
        <v>0</v>
      </c>
      <c r="J36" s="126">
        <v>0</v>
      </c>
      <c r="K36" s="126">
        <v>0</v>
      </c>
    </row>
    <row r="37" spans="1:11" ht="15.75">
      <c r="A37" s="126">
        <v>15</v>
      </c>
      <c r="B37" s="127">
        <v>13.04</v>
      </c>
      <c r="C37" s="126">
        <v>100</v>
      </c>
      <c r="D37" s="127">
        <v>66.67</v>
      </c>
      <c r="E37" s="127">
        <v>33.33</v>
      </c>
      <c r="F37" s="127">
        <v>66.67</v>
      </c>
      <c r="G37" s="126">
        <v>0</v>
      </c>
      <c r="H37" s="126">
        <v>0</v>
      </c>
      <c r="I37" s="126">
        <v>0</v>
      </c>
      <c r="J37" s="126">
        <v>0</v>
      </c>
      <c r="K37" s="126">
        <v>0</v>
      </c>
    </row>
    <row r="38" spans="1:11" ht="15.75">
      <c r="A38" s="126">
        <v>21</v>
      </c>
      <c r="B38" s="127">
        <v>16.67</v>
      </c>
      <c r="C38" s="126">
        <v>0</v>
      </c>
      <c r="D38" s="126">
        <v>0</v>
      </c>
      <c r="E38" s="126">
        <v>0</v>
      </c>
      <c r="F38" s="126">
        <v>50</v>
      </c>
      <c r="G38" s="126">
        <v>0</v>
      </c>
      <c r="H38" s="126">
        <v>0</v>
      </c>
      <c r="I38" s="126">
        <v>0</v>
      </c>
      <c r="J38" s="126">
        <v>0</v>
      </c>
      <c r="K38" s="126">
        <v>0</v>
      </c>
    </row>
    <row r="39" spans="1:11" ht="15.75">
      <c r="A39" s="126">
        <v>22</v>
      </c>
      <c r="B39" s="127">
        <v>15.38</v>
      </c>
      <c r="C39" s="126">
        <v>100</v>
      </c>
      <c r="D39" s="126">
        <v>100</v>
      </c>
      <c r="E39" s="126">
        <v>0</v>
      </c>
      <c r="F39" s="126">
        <v>100</v>
      </c>
      <c r="G39" s="126">
        <v>0</v>
      </c>
      <c r="H39" s="126">
        <v>0</v>
      </c>
      <c r="I39" s="126">
        <v>0</v>
      </c>
      <c r="J39" s="126">
        <v>0</v>
      </c>
      <c r="K39" s="126">
        <v>0</v>
      </c>
    </row>
    <row r="40" spans="1:11" ht="15.75">
      <c r="A40" s="126">
        <v>23</v>
      </c>
      <c r="B40" s="127">
        <v>1.33</v>
      </c>
      <c r="C40" s="126">
        <v>100</v>
      </c>
      <c r="D40" s="126">
        <v>0</v>
      </c>
      <c r="E40" s="126">
        <v>100</v>
      </c>
      <c r="F40" s="126">
        <v>100</v>
      </c>
      <c r="G40" s="126">
        <v>0</v>
      </c>
      <c r="H40" s="126">
        <v>0</v>
      </c>
      <c r="I40" s="126">
        <v>0</v>
      </c>
      <c r="J40" s="126">
        <v>0</v>
      </c>
      <c r="K40" s="126">
        <v>0</v>
      </c>
    </row>
    <row r="41" spans="1:11" ht="15.75">
      <c r="A41" s="126">
        <v>24</v>
      </c>
      <c r="B41" s="127">
        <v>9.09</v>
      </c>
      <c r="C41" s="126">
        <v>100</v>
      </c>
      <c r="D41" s="126">
        <v>0</v>
      </c>
      <c r="E41" s="126">
        <v>100</v>
      </c>
      <c r="F41" s="126">
        <v>100</v>
      </c>
      <c r="G41" s="126">
        <v>0</v>
      </c>
      <c r="H41" s="126">
        <v>0</v>
      </c>
      <c r="I41" s="126">
        <v>0</v>
      </c>
      <c r="J41" s="126">
        <v>0</v>
      </c>
      <c r="K41" s="126">
        <v>0</v>
      </c>
    </row>
    <row r="42" spans="1:11" ht="15.75">
      <c r="A42" s="126">
        <v>25</v>
      </c>
      <c r="B42" s="126">
        <v>0</v>
      </c>
      <c r="C42" s="126">
        <v>0</v>
      </c>
      <c r="D42" s="126">
        <v>0</v>
      </c>
      <c r="E42" s="126">
        <v>0</v>
      </c>
      <c r="F42" s="126">
        <v>0</v>
      </c>
      <c r="G42" s="126">
        <v>0</v>
      </c>
      <c r="H42" s="126">
        <v>0</v>
      </c>
      <c r="I42" s="126">
        <v>0</v>
      </c>
      <c r="J42" s="126">
        <v>0</v>
      </c>
      <c r="K42" s="126">
        <v>0</v>
      </c>
    </row>
    <row r="43" spans="1:11" ht="15.75">
      <c r="A43" s="126">
        <v>26</v>
      </c>
      <c r="B43" s="126">
        <v>20</v>
      </c>
      <c r="C43" s="126">
        <v>50</v>
      </c>
      <c r="D43" s="126">
        <v>100</v>
      </c>
      <c r="E43" s="126">
        <v>0</v>
      </c>
      <c r="F43" s="126">
        <v>50</v>
      </c>
      <c r="G43" s="126">
        <v>0</v>
      </c>
      <c r="H43" s="126">
        <v>0</v>
      </c>
      <c r="I43" s="126">
        <v>0</v>
      </c>
      <c r="J43" s="126">
        <v>0</v>
      </c>
      <c r="K43" s="126">
        <v>0</v>
      </c>
    </row>
    <row r="44" spans="1:11" ht="15.75">
      <c r="A44" s="126">
        <v>27</v>
      </c>
      <c r="B44" s="126">
        <v>20</v>
      </c>
      <c r="C44" s="126">
        <v>100</v>
      </c>
      <c r="D44" s="126">
        <v>0</v>
      </c>
      <c r="E44" s="126">
        <v>100</v>
      </c>
      <c r="F44" s="126">
        <v>100</v>
      </c>
      <c r="G44" s="126">
        <v>0</v>
      </c>
      <c r="H44" s="126">
        <v>0</v>
      </c>
      <c r="I44" s="126">
        <v>0</v>
      </c>
      <c r="J44" s="126">
        <v>0</v>
      </c>
      <c r="K44" s="126">
        <v>0</v>
      </c>
    </row>
    <row r="45" spans="1:11" ht="15.75">
      <c r="A45" s="126">
        <v>28</v>
      </c>
      <c r="B45" s="127">
        <v>11.11</v>
      </c>
      <c r="C45" s="126">
        <v>100</v>
      </c>
      <c r="D45" s="126">
        <v>100</v>
      </c>
      <c r="E45" s="126">
        <v>0</v>
      </c>
      <c r="F45" s="126">
        <v>100</v>
      </c>
      <c r="G45" s="126">
        <v>0</v>
      </c>
      <c r="H45" s="126">
        <v>0</v>
      </c>
      <c r="I45" s="126">
        <v>0</v>
      </c>
      <c r="J45" s="126">
        <v>0</v>
      </c>
      <c r="K45" s="126">
        <v>0</v>
      </c>
    </row>
    <row r="46" spans="1:11" ht="15.75">
      <c r="A46" s="126">
        <v>31</v>
      </c>
      <c r="B46" s="127">
        <v>28.57</v>
      </c>
      <c r="C46" s="126">
        <v>100</v>
      </c>
      <c r="D46" s="126">
        <v>0</v>
      </c>
      <c r="E46" s="126">
        <v>100</v>
      </c>
      <c r="F46" s="126">
        <v>100</v>
      </c>
      <c r="G46" s="126">
        <v>0</v>
      </c>
      <c r="H46" s="126">
        <v>0</v>
      </c>
      <c r="I46" s="126">
        <v>0</v>
      </c>
      <c r="J46" s="126">
        <v>0</v>
      </c>
      <c r="K46" s="126">
        <v>0</v>
      </c>
    </row>
    <row r="47" spans="1:11" ht="15.75">
      <c r="A47" s="126">
        <v>32</v>
      </c>
      <c r="B47" s="126">
        <v>80</v>
      </c>
      <c r="C47" s="126">
        <v>75</v>
      </c>
      <c r="D47" s="127">
        <v>66.67</v>
      </c>
      <c r="E47" s="127">
        <v>33.33</v>
      </c>
      <c r="F47" s="126">
        <v>75</v>
      </c>
      <c r="G47" s="126">
        <v>0</v>
      </c>
      <c r="H47" s="126">
        <v>0</v>
      </c>
      <c r="I47" s="126">
        <v>0</v>
      </c>
      <c r="J47" s="126">
        <v>0</v>
      </c>
      <c r="K47" s="126">
        <v>0</v>
      </c>
    </row>
    <row r="48" spans="1:11" ht="15.75">
      <c r="A48" s="126">
        <v>33</v>
      </c>
      <c r="B48" s="127">
        <v>11.11</v>
      </c>
      <c r="C48" s="126">
        <v>100</v>
      </c>
      <c r="D48" s="126">
        <v>100</v>
      </c>
      <c r="E48" s="126">
        <v>0</v>
      </c>
      <c r="F48" s="126">
        <v>100</v>
      </c>
      <c r="G48" s="126">
        <v>0</v>
      </c>
      <c r="H48" s="126">
        <v>0</v>
      </c>
      <c r="I48" s="126">
        <v>0</v>
      </c>
      <c r="J48" s="126">
        <v>0</v>
      </c>
      <c r="K48" s="126">
        <v>0</v>
      </c>
    </row>
    <row r="49" spans="1:11" ht="15.75">
      <c r="A49" s="126">
        <v>34</v>
      </c>
      <c r="B49" s="127">
        <v>16.67</v>
      </c>
      <c r="C49" s="126">
        <v>100</v>
      </c>
      <c r="D49" s="126">
        <v>0</v>
      </c>
      <c r="E49" s="126">
        <v>100</v>
      </c>
      <c r="F49" s="126">
        <v>100</v>
      </c>
      <c r="G49" s="126">
        <v>0</v>
      </c>
      <c r="H49" s="126">
        <v>0</v>
      </c>
      <c r="I49" s="126">
        <v>0</v>
      </c>
      <c r="J49" s="126">
        <v>0</v>
      </c>
      <c r="K49" s="126">
        <v>0</v>
      </c>
    </row>
    <row r="50" spans="1:11" ht="15.75">
      <c r="A50" s="126">
        <v>35</v>
      </c>
      <c r="B50" s="126">
        <v>0</v>
      </c>
      <c r="C50" s="126">
        <v>0</v>
      </c>
      <c r="D50" s="126">
        <v>0</v>
      </c>
      <c r="E50" s="126">
        <v>0</v>
      </c>
      <c r="F50" s="126">
        <v>0</v>
      </c>
      <c r="G50" s="126">
        <v>0</v>
      </c>
      <c r="H50" s="126">
        <v>0</v>
      </c>
      <c r="I50" s="126">
        <v>0</v>
      </c>
      <c r="J50" s="126">
        <v>0</v>
      </c>
      <c r="K50" s="126">
        <v>0</v>
      </c>
    </row>
  </sheetData>
  <sheetProtection/>
  <mergeCells count="16">
    <mergeCell ref="A1:K1"/>
    <mergeCell ref="A2:K2"/>
    <mergeCell ref="A3:A5"/>
    <mergeCell ref="B3:F3"/>
    <mergeCell ref="G3:K3"/>
    <mergeCell ref="B4:B5"/>
    <mergeCell ref="C4:C5"/>
    <mergeCell ref="D4:E4"/>
    <mergeCell ref="F4:F5"/>
    <mergeCell ref="C31:F31"/>
    <mergeCell ref="H31:J31"/>
    <mergeCell ref="H4:H5"/>
    <mergeCell ref="I4:J4"/>
    <mergeCell ref="G4:G5"/>
    <mergeCell ref="A28:K28"/>
    <mergeCell ref="K4:K5"/>
  </mergeCells>
  <printOptions horizontalCentered="1"/>
  <pageMargins left="0.748031496062992" right="0.748031496062992" top="1" bottom="0.75" header="0.511811023622047" footer="0.511811023622047"/>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I110"/>
  <sheetViews>
    <sheetView rightToLeft="1" view="pageBreakPreview" zoomScaleSheetLayoutView="100" zoomScalePageLayoutView="0" workbookViewId="0" topLeftCell="A1">
      <selection activeCell="A57" sqref="A57:L57"/>
    </sheetView>
  </sheetViews>
  <sheetFormatPr defaultColWidth="9.140625" defaultRowHeight="12.75"/>
  <cols>
    <col min="2" max="2" width="11.7109375" style="0" customWidth="1"/>
    <col min="3" max="3" width="12.28125" style="0" customWidth="1"/>
    <col min="4" max="4" width="12.7109375" style="0" customWidth="1"/>
    <col min="5" max="10" width="9.7109375" style="0" customWidth="1"/>
    <col min="11" max="11" width="11.57421875" style="0" customWidth="1"/>
    <col min="12" max="12" width="14.7109375" style="0" customWidth="1"/>
    <col min="15" max="16" width="11.140625" style="0" customWidth="1"/>
    <col min="20" max="20" width="14.57421875" style="0" customWidth="1"/>
    <col min="22" max="22" width="13.57421875" style="0" customWidth="1"/>
    <col min="23" max="23" width="10.57421875" style="0" customWidth="1"/>
    <col min="24" max="24" width="14.140625" style="0" customWidth="1"/>
    <col min="25" max="25" width="10.57421875" style="0" customWidth="1"/>
    <col min="26" max="26" width="10.8515625" style="0" customWidth="1"/>
    <col min="27" max="27" width="11.28125" style="0" customWidth="1"/>
    <col min="28" max="28" width="13.57421875" style="0" customWidth="1"/>
    <col min="29" max="29" width="13.8515625" style="0" customWidth="1"/>
    <col min="30" max="30" width="10.57421875" style="0" customWidth="1"/>
    <col min="31" max="31" width="10.28125" style="0" customWidth="1"/>
    <col min="32" max="34" width="6.7109375" style="0" customWidth="1"/>
    <col min="35" max="35" width="8.7109375" style="0" customWidth="1"/>
  </cols>
  <sheetData>
    <row r="1" spans="1:12" ht="15.75" customHeight="1">
      <c r="A1" s="265" t="s">
        <v>273</v>
      </c>
      <c r="B1" s="265"/>
      <c r="C1" s="265"/>
      <c r="D1" s="265"/>
      <c r="E1" s="265"/>
      <c r="F1" s="265"/>
      <c r="G1" s="265"/>
      <c r="H1" s="265"/>
      <c r="I1" s="265"/>
      <c r="J1" s="265"/>
      <c r="K1" s="265"/>
      <c r="L1" s="265"/>
    </row>
    <row r="2" spans="1:12" ht="41.25" customHeight="1" thickBot="1">
      <c r="A2" s="284" t="s">
        <v>248</v>
      </c>
      <c r="B2" s="284"/>
      <c r="C2" s="284"/>
      <c r="D2" s="284"/>
      <c r="E2" s="284"/>
      <c r="F2" s="284"/>
      <c r="G2" s="284"/>
      <c r="H2" s="284"/>
      <c r="I2" s="284"/>
      <c r="J2" s="284"/>
      <c r="K2" s="284"/>
      <c r="L2" s="284"/>
    </row>
    <row r="3" spans="1:34" ht="18.75" customHeight="1" thickTop="1">
      <c r="A3" s="280" t="s">
        <v>113</v>
      </c>
      <c r="B3" s="280" t="s">
        <v>133</v>
      </c>
      <c r="C3" s="280" t="s">
        <v>262</v>
      </c>
      <c r="D3" s="289" t="s">
        <v>263</v>
      </c>
      <c r="E3" s="274" t="s">
        <v>276</v>
      </c>
      <c r="F3" s="274"/>
      <c r="G3" s="274"/>
      <c r="H3" s="274"/>
      <c r="I3" s="274"/>
      <c r="J3" s="274"/>
      <c r="K3" s="274" t="s">
        <v>277</v>
      </c>
      <c r="L3" s="274"/>
      <c r="M3" s="90" t="s">
        <v>113</v>
      </c>
      <c r="N3" s="90" t="s">
        <v>133</v>
      </c>
      <c r="O3" s="90" t="s">
        <v>83</v>
      </c>
      <c r="P3" s="90" t="s">
        <v>6</v>
      </c>
      <c r="Q3" s="90" t="s">
        <v>85</v>
      </c>
      <c r="R3" s="90" t="s">
        <v>84</v>
      </c>
      <c r="S3" s="91" t="s">
        <v>275</v>
      </c>
      <c r="T3" s="13" t="s">
        <v>276</v>
      </c>
      <c r="U3" s="13"/>
      <c r="V3" s="13"/>
      <c r="W3" s="13"/>
      <c r="X3" s="13"/>
      <c r="Y3" s="13"/>
      <c r="Z3" s="13"/>
      <c r="AA3" s="13"/>
      <c r="AB3" s="13"/>
      <c r="AC3" s="13"/>
      <c r="AD3" s="13"/>
      <c r="AE3" s="91"/>
      <c r="AF3" s="91" t="s">
        <v>277</v>
      </c>
      <c r="AG3" s="91"/>
      <c r="AH3" s="91"/>
    </row>
    <row r="4" spans="1:34" ht="53.25" customHeight="1" thickBot="1">
      <c r="A4" s="309"/>
      <c r="B4" s="309"/>
      <c r="C4" s="281"/>
      <c r="D4" s="290"/>
      <c r="E4" s="119">
        <v>1</v>
      </c>
      <c r="F4" s="119">
        <v>2</v>
      </c>
      <c r="G4" s="119">
        <v>3</v>
      </c>
      <c r="H4" s="119">
        <v>4</v>
      </c>
      <c r="I4" s="119">
        <v>5</v>
      </c>
      <c r="J4" s="119">
        <v>6</v>
      </c>
      <c r="K4" s="119" t="s">
        <v>278</v>
      </c>
      <c r="L4" s="119" t="s">
        <v>279</v>
      </c>
      <c r="M4" s="221"/>
      <c r="N4" s="221"/>
      <c r="O4" s="221"/>
      <c r="P4" s="221"/>
      <c r="Q4" s="221"/>
      <c r="R4" s="221"/>
      <c r="S4" s="164"/>
      <c r="T4" s="179">
        <v>1</v>
      </c>
      <c r="U4" s="179"/>
      <c r="V4" s="179">
        <v>2</v>
      </c>
      <c r="W4" s="179"/>
      <c r="X4" s="179">
        <v>3</v>
      </c>
      <c r="Y4" s="179"/>
      <c r="Z4" s="179">
        <v>8</v>
      </c>
      <c r="AA4" s="179"/>
      <c r="AB4" s="179">
        <v>6</v>
      </c>
      <c r="AC4" s="179"/>
      <c r="AD4" s="179">
        <v>9</v>
      </c>
      <c r="AE4" s="179"/>
      <c r="AF4" s="179" t="s">
        <v>278</v>
      </c>
      <c r="AG4" s="179"/>
      <c r="AH4" s="179" t="s">
        <v>279</v>
      </c>
    </row>
    <row r="5" spans="1:35" ht="15" customHeight="1" thickTop="1">
      <c r="A5" s="293" t="s">
        <v>98</v>
      </c>
      <c r="B5" s="141" t="s">
        <v>281</v>
      </c>
      <c r="C5" s="185">
        <v>40003.6</v>
      </c>
      <c r="D5" s="185">
        <v>15.7</v>
      </c>
      <c r="E5" s="185">
        <v>78.6</v>
      </c>
      <c r="F5" s="185">
        <v>14.3</v>
      </c>
      <c r="G5" s="185">
        <v>7.1</v>
      </c>
      <c r="H5" s="185">
        <v>0</v>
      </c>
      <c r="I5" s="185">
        <v>0</v>
      </c>
      <c r="J5" s="185">
        <v>0</v>
      </c>
      <c r="K5" s="185">
        <v>35.7</v>
      </c>
      <c r="L5" s="185">
        <v>0</v>
      </c>
      <c r="M5" s="14" t="s">
        <v>98</v>
      </c>
      <c r="N5" s="141" t="s">
        <v>281</v>
      </c>
      <c r="O5" s="69">
        <f>S5*Q5*182</f>
        <v>40003.6</v>
      </c>
      <c r="P5" s="69">
        <f>R5-Q5</f>
        <v>0</v>
      </c>
      <c r="Q5" s="50">
        <v>14</v>
      </c>
      <c r="R5" s="69">
        <v>14</v>
      </c>
      <c r="S5" s="138">
        <v>15.7</v>
      </c>
      <c r="T5" s="185">
        <v>78.6</v>
      </c>
      <c r="U5" s="138">
        <f>T5*Q5/100</f>
        <v>11.003999999999998</v>
      </c>
      <c r="V5" s="185">
        <v>14.3</v>
      </c>
      <c r="W5" s="138">
        <f>V5*Q5/100</f>
        <v>2.0020000000000002</v>
      </c>
      <c r="X5" s="185">
        <v>7.1</v>
      </c>
      <c r="Y5" s="138">
        <f>X5*Q5/100</f>
        <v>0.9939999999999999</v>
      </c>
      <c r="Z5" s="185">
        <v>0</v>
      </c>
      <c r="AA5" s="138">
        <f>Z5*Q5/100</f>
        <v>0</v>
      </c>
      <c r="AB5" s="185">
        <v>0</v>
      </c>
      <c r="AC5" s="138">
        <f>AB5*Q5/100</f>
        <v>0</v>
      </c>
      <c r="AD5" s="185">
        <v>0</v>
      </c>
      <c r="AE5" s="138">
        <f>AD5*Q5/100</f>
        <v>0</v>
      </c>
      <c r="AF5" s="138">
        <v>35.7</v>
      </c>
      <c r="AG5" s="138">
        <f aca="true" t="shared" si="0" ref="AG5:AG24">AF5*R5/100</f>
        <v>4.998000000000001</v>
      </c>
      <c r="AH5" s="185">
        <v>0</v>
      </c>
      <c r="AI5">
        <f aca="true" t="shared" si="1" ref="AI5:AI25">AH5*R5/100</f>
        <v>0</v>
      </c>
    </row>
    <row r="6" spans="1:35" ht="15" customHeight="1">
      <c r="A6" s="311"/>
      <c r="B6" s="69" t="s">
        <v>282</v>
      </c>
      <c r="C6" s="185">
        <v>910</v>
      </c>
      <c r="D6" s="185">
        <v>5</v>
      </c>
      <c r="E6" s="185">
        <v>100</v>
      </c>
      <c r="F6" s="185">
        <v>0</v>
      </c>
      <c r="G6" s="185">
        <v>0</v>
      </c>
      <c r="H6" s="185">
        <v>0</v>
      </c>
      <c r="I6" s="185">
        <v>0</v>
      </c>
      <c r="J6" s="185">
        <v>0</v>
      </c>
      <c r="K6" s="185">
        <v>100</v>
      </c>
      <c r="L6" s="185">
        <v>0</v>
      </c>
      <c r="M6" s="117"/>
      <c r="N6" s="69" t="s">
        <v>282</v>
      </c>
      <c r="O6" s="69">
        <f aca="true" t="shared" si="2" ref="O6:O24">S6*Q6*182</f>
        <v>910</v>
      </c>
      <c r="P6" s="69">
        <f aca="true" t="shared" si="3" ref="P6:P24">R6-Q6</f>
        <v>2</v>
      </c>
      <c r="Q6" s="32">
        <v>1</v>
      </c>
      <c r="R6" s="69">
        <v>3</v>
      </c>
      <c r="S6" s="138">
        <v>5</v>
      </c>
      <c r="T6" s="185">
        <v>100</v>
      </c>
      <c r="U6" s="138">
        <f>T6*Q6/100</f>
        <v>1</v>
      </c>
      <c r="V6" s="185">
        <v>0</v>
      </c>
      <c r="W6" s="138">
        <f aca="true" t="shared" si="4" ref="W6:W24">V6*Q6/100</f>
        <v>0</v>
      </c>
      <c r="X6" s="185">
        <v>0</v>
      </c>
      <c r="Y6" s="138">
        <f aca="true" t="shared" si="5" ref="Y6:Y24">X6*Q6/100</f>
        <v>0</v>
      </c>
      <c r="Z6" s="185">
        <v>0</v>
      </c>
      <c r="AA6" s="138">
        <f aca="true" t="shared" si="6" ref="AA6:AA24">Z6*Q6/100</f>
        <v>0</v>
      </c>
      <c r="AB6" s="185">
        <v>0</v>
      </c>
      <c r="AC6" s="138">
        <f aca="true" t="shared" si="7" ref="AC6:AC24">AB6*Q6/100</f>
        <v>0</v>
      </c>
      <c r="AD6" s="185">
        <v>0</v>
      </c>
      <c r="AE6" s="138">
        <f aca="true" t="shared" si="8" ref="AE6:AE24">AD6*Q6/100</f>
        <v>0</v>
      </c>
      <c r="AF6" s="138">
        <v>100</v>
      </c>
      <c r="AG6" s="138">
        <f t="shared" si="0"/>
        <v>3</v>
      </c>
      <c r="AH6" s="185">
        <v>0</v>
      </c>
      <c r="AI6">
        <f t="shared" si="1"/>
        <v>0</v>
      </c>
    </row>
    <row r="7" spans="1:35" ht="15" customHeight="1">
      <c r="A7" s="297" t="s">
        <v>99</v>
      </c>
      <c r="B7" s="139" t="s">
        <v>281</v>
      </c>
      <c r="C7" s="152">
        <v>28828.8</v>
      </c>
      <c r="D7" s="152">
        <v>26.4</v>
      </c>
      <c r="E7" s="152">
        <v>100</v>
      </c>
      <c r="F7" s="152">
        <v>0</v>
      </c>
      <c r="G7" s="152">
        <v>0</v>
      </c>
      <c r="H7" s="152">
        <v>0</v>
      </c>
      <c r="I7" s="152">
        <v>0</v>
      </c>
      <c r="J7" s="152">
        <v>0</v>
      </c>
      <c r="K7" s="152">
        <v>85.7</v>
      </c>
      <c r="L7" s="152">
        <v>0</v>
      </c>
      <c r="M7" s="139" t="s">
        <v>99</v>
      </c>
      <c r="N7" s="139" t="s">
        <v>281</v>
      </c>
      <c r="O7" s="69">
        <f t="shared" si="2"/>
        <v>28828.799999999996</v>
      </c>
      <c r="P7" s="69">
        <f t="shared" si="3"/>
        <v>0</v>
      </c>
      <c r="Q7" s="47">
        <v>6</v>
      </c>
      <c r="R7" s="139">
        <v>6</v>
      </c>
      <c r="S7" s="35">
        <v>26.4</v>
      </c>
      <c r="T7" s="152">
        <v>100</v>
      </c>
      <c r="U7" s="138">
        <f aca="true" t="shared" si="9" ref="U7:U24">T7*Q7/100</f>
        <v>6</v>
      </c>
      <c r="V7" s="152">
        <v>0</v>
      </c>
      <c r="W7" s="138">
        <f t="shared" si="4"/>
        <v>0</v>
      </c>
      <c r="X7" s="152">
        <v>0</v>
      </c>
      <c r="Y7" s="138">
        <f t="shared" si="5"/>
        <v>0</v>
      </c>
      <c r="Z7" s="152">
        <v>0</v>
      </c>
      <c r="AA7" s="138">
        <f t="shared" si="6"/>
        <v>0</v>
      </c>
      <c r="AB7" s="152">
        <v>0</v>
      </c>
      <c r="AC7" s="138">
        <f t="shared" si="7"/>
        <v>0</v>
      </c>
      <c r="AD7" s="152">
        <v>0</v>
      </c>
      <c r="AE7" s="138">
        <f t="shared" si="8"/>
        <v>0</v>
      </c>
      <c r="AF7" s="35">
        <v>85.7</v>
      </c>
      <c r="AG7" s="138">
        <f t="shared" si="0"/>
        <v>5.142</v>
      </c>
      <c r="AH7" s="152">
        <v>0</v>
      </c>
      <c r="AI7">
        <f t="shared" si="1"/>
        <v>0</v>
      </c>
    </row>
    <row r="8" spans="1:35" ht="15" customHeight="1">
      <c r="A8" s="298"/>
      <c r="B8" s="140" t="s">
        <v>282</v>
      </c>
      <c r="C8" s="153">
        <v>3640</v>
      </c>
      <c r="D8" s="153">
        <v>10</v>
      </c>
      <c r="E8" s="153">
        <v>0</v>
      </c>
      <c r="F8" s="153">
        <v>0</v>
      </c>
      <c r="G8" s="153">
        <v>0</v>
      </c>
      <c r="H8" s="153">
        <v>0</v>
      </c>
      <c r="I8" s="153">
        <v>0</v>
      </c>
      <c r="J8" s="153">
        <v>100</v>
      </c>
      <c r="K8" s="153">
        <v>100</v>
      </c>
      <c r="L8" s="153">
        <v>0</v>
      </c>
      <c r="M8" s="140"/>
      <c r="N8" s="140" t="s">
        <v>282</v>
      </c>
      <c r="O8" s="69">
        <f t="shared" si="2"/>
        <v>3640</v>
      </c>
      <c r="P8" s="69">
        <f t="shared" si="3"/>
        <v>0</v>
      </c>
      <c r="Q8" s="48">
        <v>2</v>
      </c>
      <c r="R8" s="140">
        <v>2</v>
      </c>
      <c r="S8" s="36">
        <v>10</v>
      </c>
      <c r="T8" s="153">
        <v>0</v>
      </c>
      <c r="U8" s="138">
        <f t="shared" si="9"/>
        <v>0</v>
      </c>
      <c r="V8" s="153">
        <v>0</v>
      </c>
      <c r="W8" s="138">
        <f t="shared" si="4"/>
        <v>0</v>
      </c>
      <c r="X8" s="153">
        <v>0</v>
      </c>
      <c r="Y8" s="138">
        <f t="shared" si="5"/>
        <v>0</v>
      </c>
      <c r="Z8" s="153">
        <v>0</v>
      </c>
      <c r="AA8" s="138">
        <f t="shared" si="6"/>
        <v>0</v>
      </c>
      <c r="AB8" s="153">
        <v>0</v>
      </c>
      <c r="AC8" s="138">
        <f t="shared" si="7"/>
        <v>0</v>
      </c>
      <c r="AD8" s="153">
        <v>100</v>
      </c>
      <c r="AE8" s="138">
        <f t="shared" si="8"/>
        <v>2</v>
      </c>
      <c r="AF8" s="36">
        <v>100</v>
      </c>
      <c r="AG8" s="138">
        <f t="shared" si="0"/>
        <v>2</v>
      </c>
      <c r="AH8" s="153">
        <v>0</v>
      </c>
      <c r="AI8">
        <f t="shared" si="1"/>
        <v>0</v>
      </c>
    </row>
    <row r="9" spans="1:35" ht="15" customHeight="1">
      <c r="A9" s="310" t="s">
        <v>100</v>
      </c>
      <c r="B9" s="69" t="s">
        <v>281</v>
      </c>
      <c r="C9" s="185">
        <v>14305.2</v>
      </c>
      <c r="D9" s="185">
        <v>13.1</v>
      </c>
      <c r="E9" s="185">
        <v>33.3</v>
      </c>
      <c r="F9" s="185">
        <v>16.7</v>
      </c>
      <c r="G9" s="185">
        <v>50</v>
      </c>
      <c r="H9" s="185">
        <v>0</v>
      </c>
      <c r="I9" s="185">
        <v>0</v>
      </c>
      <c r="J9" s="185">
        <v>0</v>
      </c>
      <c r="K9" s="185">
        <v>16.7</v>
      </c>
      <c r="L9" s="185">
        <v>0</v>
      </c>
      <c r="M9" s="118" t="s">
        <v>100</v>
      </c>
      <c r="N9" s="69" t="s">
        <v>281</v>
      </c>
      <c r="O9" s="69">
        <f t="shared" si="2"/>
        <v>14305.199999999999</v>
      </c>
      <c r="P9" s="69">
        <f t="shared" si="3"/>
        <v>3</v>
      </c>
      <c r="Q9" s="158">
        <v>6</v>
      </c>
      <c r="R9" s="69">
        <v>9</v>
      </c>
      <c r="S9" s="138">
        <v>13.1</v>
      </c>
      <c r="T9" s="185">
        <v>33.3</v>
      </c>
      <c r="U9" s="138">
        <f t="shared" si="9"/>
        <v>1.9979999999999998</v>
      </c>
      <c r="V9" s="185">
        <v>16.7</v>
      </c>
      <c r="W9" s="138">
        <f t="shared" si="4"/>
        <v>1.0019999999999998</v>
      </c>
      <c r="X9" s="185">
        <v>50</v>
      </c>
      <c r="Y9" s="138">
        <f t="shared" si="5"/>
        <v>3</v>
      </c>
      <c r="Z9" s="185">
        <v>0</v>
      </c>
      <c r="AA9" s="138">
        <f t="shared" si="6"/>
        <v>0</v>
      </c>
      <c r="AB9" s="185">
        <v>0</v>
      </c>
      <c r="AC9" s="138">
        <f t="shared" si="7"/>
        <v>0</v>
      </c>
      <c r="AD9" s="185">
        <v>0</v>
      </c>
      <c r="AE9" s="138">
        <f t="shared" si="8"/>
        <v>0</v>
      </c>
      <c r="AF9" s="138">
        <v>16.7</v>
      </c>
      <c r="AG9" s="138">
        <f t="shared" si="0"/>
        <v>1.503</v>
      </c>
      <c r="AH9" s="185">
        <v>0</v>
      </c>
      <c r="AI9">
        <f t="shared" si="1"/>
        <v>0</v>
      </c>
    </row>
    <row r="10" spans="1:35" ht="15" customHeight="1">
      <c r="A10" s="311"/>
      <c r="B10" s="69" t="s">
        <v>282</v>
      </c>
      <c r="C10" s="185">
        <v>182</v>
      </c>
      <c r="D10" s="185">
        <v>1</v>
      </c>
      <c r="E10" s="185">
        <v>0</v>
      </c>
      <c r="F10" s="185">
        <v>100</v>
      </c>
      <c r="G10" s="185">
        <v>0</v>
      </c>
      <c r="H10" s="185">
        <v>0</v>
      </c>
      <c r="I10" s="185">
        <v>0</v>
      </c>
      <c r="J10" s="185">
        <v>0</v>
      </c>
      <c r="K10" s="185">
        <v>0</v>
      </c>
      <c r="L10" s="185">
        <v>0</v>
      </c>
      <c r="M10" s="117"/>
      <c r="N10" s="69" t="s">
        <v>282</v>
      </c>
      <c r="O10" s="69">
        <f t="shared" si="2"/>
        <v>182</v>
      </c>
      <c r="P10" s="69">
        <f t="shared" si="3"/>
        <v>2</v>
      </c>
      <c r="Q10" s="160">
        <v>1</v>
      </c>
      <c r="R10" s="69">
        <v>3</v>
      </c>
      <c r="S10" s="138">
        <v>1</v>
      </c>
      <c r="T10" s="185">
        <v>0</v>
      </c>
      <c r="U10" s="138">
        <f t="shared" si="9"/>
        <v>0</v>
      </c>
      <c r="V10" s="185">
        <v>100</v>
      </c>
      <c r="W10" s="138">
        <f t="shared" si="4"/>
        <v>1</v>
      </c>
      <c r="X10" s="185">
        <v>0</v>
      </c>
      <c r="Y10" s="138">
        <f t="shared" si="5"/>
        <v>0</v>
      </c>
      <c r="Z10" s="185">
        <v>0</v>
      </c>
      <c r="AA10" s="138">
        <f t="shared" si="6"/>
        <v>0</v>
      </c>
      <c r="AB10" s="185">
        <v>0</v>
      </c>
      <c r="AC10" s="138">
        <f t="shared" si="7"/>
        <v>0</v>
      </c>
      <c r="AD10" s="185">
        <v>0</v>
      </c>
      <c r="AE10" s="138">
        <f t="shared" si="8"/>
        <v>0</v>
      </c>
      <c r="AF10" s="138">
        <v>0</v>
      </c>
      <c r="AG10" s="138">
        <f t="shared" si="0"/>
        <v>0</v>
      </c>
      <c r="AH10" s="185">
        <v>0</v>
      </c>
      <c r="AI10">
        <f t="shared" si="1"/>
        <v>0</v>
      </c>
    </row>
    <row r="11" spans="1:35" ht="15" customHeight="1">
      <c r="A11" s="297" t="s">
        <v>147</v>
      </c>
      <c r="B11" s="139" t="s">
        <v>281</v>
      </c>
      <c r="C11" s="152">
        <v>16926</v>
      </c>
      <c r="D11" s="152">
        <v>18.6</v>
      </c>
      <c r="E11" s="152">
        <v>100</v>
      </c>
      <c r="F11" s="152">
        <v>0</v>
      </c>
      <c r="G11" s="152">
        <v>0</v>
      </c>
      <c r="H11" s="152">
        <v>0</v>
      </c>
      <c r="I11" s="152">
        <v>0</v>
      </c>
      <c r="J11" s="152">
        <v>0</v>
      </c>
      <c r="K11" s="152">
        <v>100</v>
      </c>
      <c r="L11" s="152">
        <v>0</v>
      </c>
      <c r="M11" s="139" t="s">
        <v>147</v>
      </c>
      <c r="N11" s="139" t="s">
        <v>281</v>
      </c>
      <c r="O11" s="69">
        <f t="shared" si="2"/>
        <v>16926</v>
      </c>
      <c r="P11" s="69">
        <f t="shared" si="3"/>
        <v>7</v>
      </c>
      <c r="Q11" s="47">
        <v>5</v>
      </c>
      <c r="R11" s="139">
        <v>12</v>
      </c>
      <c r="S11" s="35">
        <v>18.6</v>
      </c>
      <c r="T11" s="152">
        <v>100</v>
      </c>
      <c r="U11" s="138">
        <f t="shared" si="9"/>
        <v>5</v>
      </c>
      <c r="V11" s="152">
        <v>0</v>
      </c>
      <c r="W11" s="138">
        <f t="shared" si="4"/>
        <v>0</v>
      </c>
      <c r="X11" s="152">
        <v>0</v>
      </c>
      <c r="Y11" s="138">
        <f t="shared" si="5"/>
        <v>0</v>
      </c>
      <c r="Z11" s="152">
        <v>0</v>
      </c>
      <c r="AA11" s="138">
        <f t="shared" si="6"/>
        <v>0</v>
      </c>
      <c r="AB11" s="152">
        <v>0</v>
      </c>
      <c r="AC11" s="138">
        <f t="shared" si="7"/>
        <v>0</v>
      </c>
      <c r="AD11" s="152">
        <v>0</v>
      </c>
      <c r="AE11" s="138">
        <f t="shared" si="8"/>
        <v>0</v>
      </c>
      <c r="AF11" s="35">
        <v>100</v>
      </c>
      <c r="AG11" s="138">
        <f t="shared" si="0"/>
        <v>12</v>
      </c>
      <c r="AH11" s="152">
        <v>0</v>
      </c>
      <c r="AI11">
        <f t="shared" si="1"/>
        <v>0</v>
      </c>
    </row>
    <row r="12" spans="1:35" ht="15" customHeight="1">
      <c r="A12" s="298"/>
      <c r="B12" s="140" t="s">
        <v>282</v>
      </c>
      <c r="C12" s="153">
        <v>728</v>
      </c>
      <c r="D12" s="153">
        <v>4</v>
      </c>
      <c r="E12" s="153">
        <v>100</v>
      </c>
      <c r="F12" s="153">
        <v>0</v>
      </c>
      <c r="G12" s="153">
        <v>0</v>
      </c>
      <c r="H12" s="153">
        <v>0</v>
      </c>
      <c r="I12" s="153">
        <v>0</v>
      </c>
      <c r="J12" s="153">
        <v>0</v>
      </c>
      <c r="K12" s="153">
        <v>100</v>
      </c>
      <c r="L12" s="153">
        <v>0</v>
      </c>
      <c r="M12" s="140"/>
      <c r="N12" s="140" t="s">
        <v>282</v>
      </c>
      <c r="O12" s="69">
        <f t="shared" si="2"/>
        <v>728</v>
      </c>
      <c r="P12" s="69">
        <f t="shared" si="3"/>
        <v>0</v>
      </c>
      <c r="Q12" s="48">
        <v>1</v>
      </c>
      <c r="R12" s="140">
        <v>1</v>
      </c>
      <c r="S12" s="36">
        <v>4</v>
      </c>
      <c r="T12" s="153">
        <v>100</v>
      </c>
      <c r="U12" s="138">
        <f t="shared" si="9"/>
        <v>1</v>
      </c>
      <c r="V12" s="153">
        <v>0</v>
      </c>
      <c r="W12" s="138">
        <f t="shared" si="4"/>
        <v>0</v>
      </c>
      <c r="X12" s="153">
        <v>0</v>
      </c>
      <c r="Y12" s="138">
        <f t="shared" si="5"/>
        <v>0</v>
      </c>
      <c r="Z12" s="153">
        <v>0</v>
      </c>
      <c r="AA12" s="138">
        <f t="shared" si="6"/>
        <v>0</v>
      </c>
      <c r="AB12" s="153">
        <v>0</v>
      </c>
      <c r="AC12" s="138">
        <f t="shared" si="7"/>
        <v>0</v>
      </c>
      <c r="AD12" s="153">
        <v>0</v>
      </c>
      <c r="AE12" s="138">
        <f t="shared" si="8"/>
        <v>0</v>
      </c>
      <c r="AF12" s="36">
        <v>100</v>
      </c>
      <c r="AG12" s="138">
        <f t="shared" si="0"/>
        <v>1</v>
      </c>
      <c r="AH12" s="153">
        <v>0</v>
      </c>
      <c r="AI12">
        <f t="shared" si="1"/>
        <v>0</v>
      </c>
    </row>
    <row r="13" spans="1:35" ht="15" customHeight="1">
      <c r="A13" s="310" t="s">
        <v>102</v>
      </c>
      <c r="B13" s="69" t="s">
        <v>281</v>
      </c>
      <c r="C13" s="185">
        <v>334734.4</v>
      </c>
      <c r="D13" s="185">
        <v>48.4</v>
      </c>
      <c r="E13" s="185">
        <v>83</v>
      </c>
      <c r="F13" s="185">
        <v>14.6</v>
      </c>
      <c r="G13" s="185">
        <v>2.4</v>
      </c>
      <c r="H13" s="185">
        <v>0</v>
      </c>
      <c r="I13" s="185">
        <v>0</v>
      </c>
      <c r="J13" s="185">
        <v>0</v>
      </c>
      <c r="K13" s="185">
        <v>87.8</v>
      </c>
      <c r="L13" s="185">
        <v>4.9</v>
      </c>
      <c r="M13" s="118" t="s">
        <v>102</v>
      </c>
      <c r="N13" s="69" t="s">
        <v>281</v>
      </c>
      <c r="O13" s="69">
        <f t="shared" si="2"/>
        <v>334734.4</v>
      </c>
      <c r="P13" s="69">
        <f t="shared" si="3"/>
        <v>1</v>
      </c>
      <c r="Q13" s="158">
        <v>38</v>
      </c>
      <c r="R13" s="69">
        <v>39</v>
      </c>
      <c r="S13" s="138">
        <v>48.4</v>
      </c>
      <c r="T13" s="185">
        <v>83</v>
      </c>
      <c r="U13" s="138">
        <f t="shared" si="9"/>
        <v>31.54</v>
      </c>
      <c r="V13" s="185">
        <v>14.6</v>
      </c>
      <c r="W13" s="138">
        <f t="shared" si="4"/>
        <v>5.547999999999999</v>
      </c>
      <c r="X13" s="185">
        <v>2.4</v>
      </c>
      <c r="Y13" s="138">
        <f t="shared" si="5"/>
        <v>0.912</v>
      </c>
      <c r="Z13" s="185">
        <v>0</v>
      </c>
      <c r="AA13" s="138">
        <f t="shared" si="6"/>
        <v>0</v>
      </c>
      <c r="AB13" s="185">
        <v>0</v>
      </c>
      <c r="AC13" s="138">
        <f t="shared" si="7"/>
        <v>0</v>
      </c>
      <c r="AD13" s="185">
        <v>0</v>
      </c>
      <c r="AE13" s="138">
        <f t="shared" si="8"/>
        <v>0</v>
      </c>
      <c r="AF13" s="138">
        <v>87.8</v>
      </c>
      <c r="AG13" s="138">
        <f t="shared" si="0"/>
        <v>34.242</v>
      </c>
      <c r="AH13" s="185">
        <v>4.9</v>
      </c>
      <c r="AI13">
        <f t="shared" si="1"/>
        <v>1.9110000000000003</v>
      </c>
    </row>
    <row r="14" spans="1:35" ht="15" customHeight="1">
      <c r="A14" s="311"/>
      <c r="B14" s="69" t="s">
        <v>282</v>
      </c>
      <c r="C14" s="185">
        <v>32041.1</v>
      </c>
      <c r="D14" s="185">
        <v>5.03</v>
      </c>
      <c r="E14" s="185">
        <v>2.9</v>
      </c>
      <c r="F14" s="185">
        <v>34.2</v>
      </c>
      <c r="G14" s="185">
        <v>0</v>
      </c>
      <c r="H14" s="185">
        <v>2.9</v>
      </c>
      <c r="I14" s="185">
        <v>0</v>
      </c>
      <c r="J14" s="185">
        <v>60</v>
      </c>
      <c r="K14" s="185">
        <v>80</v>
      </c>
      <c r="L14" s="185">
        <v>0</v>
      </c>
      <c r="M14" s="117"/>
      <c r="N14" s="69" t="s">
        <v>282</v>
      </c>
      <c r="O14" s="69">
        <f t="shared" si="2"/>
        <v>32041.100000000002</v>
      </c>
      <c r="P14" s="69">
        <f t="shared" si="3"/>
        <v>0</v>
      </c>
      <c r="Q14" s="160">
        <v>35</v>
      </c>
      <c r="R14" s="69">
        <v>35</v>
      </c>
      <c r="S14" s="138">
        <v>5.03</v>
      </c>
      <c r="T14" s="185">
        <v>2.9</v>
      </c>
      <c r="U14" s="138">
        <f t="shared" si="9"/>
        <v>1.015</v>
      </c>
      <c r="V14" s="185">
        <v>34.2</v>
      </c>
      <c r="W14" s="138">
        <f t="shared" si="4"/>
        <v>11.97</v>
      </c>
      <c r="X14" s="185">
        <v>0</v>
      </c>
      <c r="Y14" s="138">
        <f t="shared" si="5"/>
        <v>0</v>
      </c>
      <c r="Z14" s="185">
        <v>2.9</v>
      </c>
      <c r="AA14" s="138">
        <f t="shared" si="6"/>
        <v>1.015</v>
      </c>
      <c r="AB14" s="185">
        <v>0</v>
      </c>
      <c r="AC14" s="138">
        <f t="shared" si="7"/>
        <v>0</v>
      </c>
      <c r="AD14" s="185">
        <v>60</v>
      </c>
      <c r="AE14" s="138">
        <f t="shared" si="8"/>
        <v>21</v>
      </c>
      <c r="AF14" s="138">
        <v>80</v>
      </c>
      <c r="AG14" s="138">
        <f t="shared" si="0"/>
        <v>28</v>
      </c>
      <c r="AH14" s="185">
        <v>0</v>
      </c>
      <c r="AI14">
        <f t="shared" si="1"/>
        <v>0</v>
      </c>
    </row>
    <row r="15" spans="1:35" ht="15" customHeight="1">
      <c r="A15" s="297" t="s">
        <v>103</v>
      </c>
      <c r="B15" s="139" t="s">
        <v>281</v>
      </c>
      <c r="C15" s="152">
        <v>38001.6</v>
      </c>
      <c r="D15" s="152">
        <v>26.1</v>
      </c>
      <c r="E15" s="152">
        <v>100</v>
      </c>
      <c r="F15" s="152">
        <v>0</v>
      </c>
      <c r="G15" s="152">
        <v>0</v>
      </c>
      <c r="H15" s="152">
        <v>0</v>
      </c>
      <c r="I15" s="152">
        <v>0</v>
      </c>
      <c r="J15" s="152">
        <v>0</v>
      </c>
      <c r="K15" s="152">
        <v>25</v>
      </c>
      <c r="L15" s="152">
        <v>0</v>
      </c>
      <c r="M15" s="139" t="s">
        <v>103</v>
      </c>
      <c r="N15" s="139" t="s">
        <v>281</v>
      </c>
      <c r="O15" s="69">
        <f t="shared" si="2"/>
        <v>38001.6</v>
      </c>
      <c r="P15" s="69">
        <f t="shared" si="3"/>
        <v>0</v>
      </c>
      <c r="Q15" s="47">
        <v>8</v>
      </c>
      <c r="R15" s="139">
        <v>8</v>
      </c>
      <c r="S15" s="35">
        <v>26.1</v>
      </c>
      <c r="T15" s="152">
        <v>100</v>
      </c>
      <c r="U15" s="138">
        <f t="shared" si="9"/>
        <v>8</v>
      </c>
      <c r="V15" s="152">
        <v>0</v>
      </c>
      <c r="W15" s="138">
        <f t="shared" si="4"/>
        <v>0</v>
      </c>
      <c r="X15" s="152">
        <v>0</v>
      </c>
      <c r="Y15" s="138">
        <f t="shared" si="5"/>
        <v>0</v>
      </c>
      <c r="Z15" s="152">
        <v>0</v>
      </c>
      <c r="AA15" s="138">
        <f t="shared" si="6"/>
        <v>0</v>
      </c>
      <c r="AB15" s="152">
        <v>0</v>
      </c>
      <c r="AC15" s="138">
        <f t="shared" si="7"/>
        <v>0</v>
      </c>
      <c r="AD15" s="152">
        <v>0</v>
      </c>
      <c r="AE15" s="138">
        <f t="shared" si="8"/>
        <v>0</v>
      </c>
      <c r="AF15" s="35">
        <v>25</v>
      </c>
      <c r="AG15" s="138">
        <f t="shared" si="0"/>
        <v>2</v>
      </c>
      <c r="AH15" s="152">
        <v>0</v>
      </c>
      <c r="AI15">
        <f t="shared" si="1"/>
        <v>0</v>
      </c>
    </row>
    <row r="16" spans="1:35" ht="15" customHeight="1">
      <c r="A16" s="298"/>
      <c r="B16" s="140" t="s">
        <v>282</v>
      </c>
      <c r="C16" s="153">
        <v>6552</v>
      </c>
      <c r="D16" s="153">
        <v>12</v>
      </c>
      <c r="E16" s="153">
        <v>0</v>
      </c>
      <c r="F16" s="153">
        <v>100</v>
      </c>
      <c r="G16" s="153">
        <v>0</v>
      </c>
      <c r="H16" s="153">
        <v>0</v>
      </c>
      <c r="I16" s="153">
        <v>0</v>
      </c>
      <c r="J16" s="153">
        <v>0</v>
      </c>
      <c r="K16" s="153">
        <v>66.7</v>
      </c>
      <c r="L16" s="153">
        <v>0</v>
      </c>
      <c r="M16" s="140"/>
      <c r="N16" s="140" t="s">
        <v>282</v>
      </c>
      <c r="O16" s="69">
        <f t="shared" si="2"/>
        <v>6552</v>
      </c>
      <c r="P16" s="69">
        <f t="shared" si="3"/>
        <v>0</v>
      </c>
      <c r="Q16" s="48">
        <v>3</v>
      </c>
      <c r="R16" s="140">
        <v>3</v>
      </c>
      <c r="S16" s="36">
        <v>12</v>
      </c>
      <c r="T16" s="153">
        <v>0</v>
      </c>
      <c r="U16" s="138">
        <f t="shared" si="9"/>
        <v>0</v>
      </c>
      <c r="V16" s="153">
        <v>100</v>
      </c>
      <c r="W16" s="138">
        <f t="shared" si="4"/>
        <v>3</v>
      </c>
      <c r="X16" s="153">
        <v>0</v>
      </c>
      <c r="Y16" s="138">
        <f t="shared" si="5"/>
        <v>0</v>
      </c>
      <c r="Z16" s="153">
        <v>0</v>
      </c>
      <c r="AA16" s="138">
        <f t="shared" si="6"/>
        <v>0</v>
      </c>
      <c r="AB16" s="153">
        <v>0</v>
      </c>
      <c r="AC16" s="138">
        <f t="shared" si="7"/>
        <v>0</v>
      </c>
      <c r="AD16" s="153">
        <v>0</v>
      </c>
      <c r="AE16" s="138">
        <f t="shared" si="8"/>
        <v>0</v>
      </c>
      <c r="AF16" s="36">
        <v>66.7</v>
      </c>
      <c r="AG16" s="138">
        <f t="shared" si="0"/>
        <v>2.0010000000000003</v>
      </c>
      <c r="AH16" s="153">
        <v>0</v>
      </c>
      <c r="AI16">
        <f t="shared" si="1"/>
        <v>0</v>
      </c>
    </row>
    <row r="17" spans="1:35" ht="15" customHeight="1">
      <c r="A17" s="310" t="s">
        <v>104</v>
      </c>
      <c r="B17" s="69" t="s">
        <v>281</v>
      </c>
      <c r="C17" s="185">
        <v>37128</v>
      </c>
      <c r="D17" s="185">
        <v>40.8</v>
      </c>
      <c r="E17" s="185">
        <v>100</v>
      </c>
      <c r="F17" s="185">
        <v>0</v>
      </c>
      <c r="G17" s="185">
        <v>0</v>
      </c>
      <c r="H17" s="185">
        <v>0</v>
      </c>
      <c r="I17" s="185">
        <v>0</v>
      </c>
      <c r="J17" s="185">
        <v>0</v>
      </c>
      <c r="K17" s="185">
        <v>60</v>
      </c>
      <c r="L17" s="185">
        <v>0</v>
      </c>
      <c r="M17" s="118" t="s">
        <v>104</v>
      </c>
      <c r="N17" s="69" t="s">
        <v>281</v>
      </c>
      <c r="O17" s="69">
        <f t="shared" si="2"/>
        <v>37128</v>
      </c>
      <c r="P17" s="69">
        <f t="shared" si="3"/>
        <v>0</v>
      </c>
      <c r="Q17" s="158">
        <v>5</v>
      </c>
      <c r="R17" s="69">
        <v>5</v>
      </c>
      <c r="S17" s="138">
        <v>40.8</v>
      </c>
      <c r="T17" s="185">
        <v>100</v>
      </c>
      <c r="U17" s="138">
        <f t="shared" si="9"/>
        <v>5</v>
      </c>
      <c r="V17" s="185">
        <v>0</v>
      </c>
      <c r="W17" s="138">
        <f t="shared" si="4"/>
        <v>0</v>
      </c>
      <c r="X17" s="185">
        <v>0</v>
      </c>
      <c r="Y17" s="138">
        <f t="shared" si="5"/>
        <v>0</v>
      </c>
      <c r="Z17" s="185">
        <v>0</v>
      </c>
      <c r="AA17" s="138">
        <f t="shared" si="6"/>
        <v>0</v>
      </c>
      <c r="AB17" s="185">
        <v>0</v>
      </c>
      <c r="AC17" s="138">
        <f t="shared" si="7"/>
        <v>0</v>
      </c>
      <c r="AD17" s="185">
        <v>0</v>
      </c>
      <c r="AE17" s="138">
        <f t="shared" si="8"/>
        <v>0</v>
      </c>
      <c r="AF17" s="138">
        <v>60</v>
      </c>
      <c r="AG17" s="138">
        <f t="shared" si="0"/>
        <v>3</v>
      </c>
      <c r="AH17" s="185">
        <v>0</v>
      </c>
      <c r="AI17">
        <f t="shared" si="1"/>
        <v>0</v>
      </c>
    </row>
    <row r="18" spans="1:35" ht="15" customHeight="1">
      <c r="A18" s="311"/>
      <c r="B18" s="69" t="s">
        <v>282</v>
      </c>
      <c r="C18" s="185">
        <v>4550</v>
      </c>
      <c r="D18" s="185">
        <v>12.5</v>
      </c>
      <c r="E18" s="185">
        <v>0</v>
      </c>
      <c r="F18" s="185">
        <v>100</v>
      </c>
      <c r="G18" s="185">
        <v>0</v>
      </c>
      <c r="H18" s="185">
        <v>0</v>
      </c>
      <c r="I18" s="185">
        <v>0</v>
      </c>
      <c r="J18" s="185">
        <v>0</v>
      </c>
      <c r="K18" s="185">
        <v>100</v>
      </c>
      <c r="L18" s="185">
        <v>0</v>
      </c>
      <c r="M18" s="117"/>
      <c r="N18" s="69" t="s">
        <v>282</v>
      </c>
      <c r="O18" s="69">
        <f t="shared" si="2"/>
        <v>4550</v>
      </c>
      <c r="P18" s="69">
        <f t="shared" si="3"/>
        <v>0</v>
      </c>
      <c r="Q18" s="160">
        <v>2</v>
      </c>
      <c r="R18" s="69">
        <v>2</v>
      </c>
      <c r="S18" s="138">
        <v>12.5</v>
      </c>
      <c r="T18" s="185">
        <v>0</v>
      </c>
      <c r="U18" s="138">
        <f t="shared" si="9"/>
        <v>0</v>
      </c>
      <c r="V18" s="185">
        <v>100</v>
      </c>
      <c r="W18" s="138">
        <f t="shared" si="4"/>
        <v>2</v>
      </c>
      <c r="X18" s="185">
        <v>0</v>
      </c>
      <c r="Y18" s="138">
        <f t="shared" si="5"/>
        <v>0</v>
      </c>
      <c r="Z18" s="185">
        <v>0</v>
      </c>
      <c r="AA18" s="138">
        <f t="shared" si="6"/>
        <v>0</v>
      </c>
      <c r="AB18" s="185">
        <v>0</v>
      </c>
      <c r="AC18" s="138">
        <f t="shared" si="7"/>
        <v>0</v>
      </c>
      <c r="AD18" s="185">
        <v>0</v>
      </c>
      <c r="AE18" s="138">
        <f t="shared" si="8"/>
        <v>0</v>
      </c>
      <c r="AF18" s="138">
        <v>100</v>
      </c>
      <c r="AG18" s="138">
        <f t="shared" si="0"/>
        <v>2</v>
      </c>
      <c r="AH18" s="185">
        <v>0</v>
      </c>
      <c r="AI18">
        <f t="shared" si="1"/>
        <v>0</v>
      </c>
    </row>
    <row r="19" spans="1:35" ht="15" customHeight="1">
      <c r="A19" s="297" t="s">
        <v>105</v>
      </c>
      <c r="B19" s="139" t="s">
        <v>281</v>
      </c>
      <c r="C19" s="152">
        <v>24406.2</v>
      </c>
      <c r="D19" s="152">
        <v>14.9</v>
      </c>
      <c r="E19" s="152">
        <v>55.6</v>
      </c>
      <c r="F19" s="152">
        <v>0</v>
      </c>
      <c r="G19" s="152">
        <v>44.4</v>
      </c>
      <c r="H19" s="152">
        <v>0</v>
      </c>
      <c r="I19" s="152">
        <v>0</v>
      </c>
      <c r="J19" s="152">
        <v>0</v>
      </c>
      <c r="K19" s="152">
        <v>66.7</v>
      </c>
      <c r="L19" s="152">
        <v>0</v>
      </c>
      <c r="M19" s="139" t="s">
        <v>105</v>
      </c>
      <c r="N19" s="139" t="s">
        <v>281</v>
      </c>
      <c r="O19" s="69">
        <f t="shared" si="2"/>
        <v>24406.2</v>
      </c>
      <c r="P19" s="69">
        <f t="shared" si="3"/>
        <v>0</v>
      </c>
      <c r="Q19" s="47">
        <v>9</v>
      </c>
      <c r="R19" s="139">
        <v>9</v>
      </c>
      <c r="S19" s="35">
        <v>14.9</v>
      </c>
      <c r="T19" s="152">
        <v>55.6</v>
      </c>
      <c r="U19" s="138">
        <f t="shared" si="9"/>
        <v>5.0040000000000004</v>
      </c>
      <c r="V19" s="152">
        <v>0</v>
      </c>
      <c r="W19" s="138">
        <f t="shared" si="4"/>
        <v>0</v>
      </c>
      <c r="X19" s="152">
        <v>44.4</v>
      </c>
      <c r="Y19" s="138">
        <f t="shared" si="5"/>
        <v>3.9959999999999996</v>
      </c>
      <c r="Z19" s="152">
        <v>0</v>
      </c>
      <c r="AA19" s="138">
        <f t="shared" si="6"/>
        <v>0</v>
      </c>
      <c r="AB19" s="152">
        <v>0</v>
      </c>
      <c r="AC19" s="138">
        <f t="shared" si="7"/>
        <v>0</v>
      </c>
      <c r="AD19" s="152">
        <v>0</v>
      </c>
      <c r="AE19" s="138">
        <f t="shared" si="8"/>
        <v>0</v>
      </c>
      <c r="AF19" s="35">
        <v>66.7</v>
      </c>
      <c r="AG19" s="138">
        <f t="shared" si="0"/>
        <v>6.003000000000001</v>
      </c>
      <c r="AH19" s="152">
        <v>0</v>
      </c>
      <c r="AI19">
        <f t="shared" si="1"/>
        <v>0</v>
      </c>
    </row>
    <row r="20" spans="1:35" ht="15" customHeight="1">
      <c r="A20" s="298"/>
      <c r="B20" s="140" t="s">
        <v>282</v>
      </c>
      <c r="C20" s="153">
        <v>728</v>
      </c>
      <c r="D20" s="153">
        <v>4</v>
      </c>
      <c r="E20" s="153">
        <v>0</v>
      </c>
      <c r="F20" s="153">
        <v>0</v>
      </c>
      <c r="G20" s="153">
        <v>0</v>
      </c>
      <c r="H20" s="153">
        <v>0</v>
      </c>
      <c r="I20" s="153">
        <v>0</v>
      </c>
      <c r="J20" s="153">
        <v>100</v>
      </c>
      <c r="K20" s="153">
        <v>100</v>
      </c>
      <c r="L20" s="153">
        <v>0</v>
      </c>
      <c r="M20" s="140"/>
      <c r="N20" s="140" t="s">
        <v>282</v>
      </c>
      <c r="O20" s="69">
        <f t="shared" si="2"/>
        <v>728</v>
      </c>
      <c r="P20" s="69">
        <f t="shared" si="3"/>
        <v>0</v>
      </c>
      <c r="Q20" s="48">
        <v>1</v>
      </c>
      <c r="R20" s="140">
        <v>1</v>
      </c>
      <c r="S20" s="36">
        <v>4</v>
      </c>
      <c r="T20" s="153">
        <v>0</v>
      </c>
      <c r="U20" s="138">
        <f t="shared" si="9"/>
        <v>0</v>
      </c>
      <c r="V20" s="153">
        <v>0</v>
      </c>
      <c r="W20" s="138">
        <f t="shared" si="4"/>
        <v>0</v>
      </c>
      <c r="X20" s="153">
        <v>0</v>
      </c>
      <c r="Y20" s="138">
        <f t="shared" si="5"/>
        <v>0</v>
      </c>
      <c r="Z20" s="153">
        <v>0</v>
      </c>
      <c r="AA20" s="138">
        <f t="shared" si="6"/>
        <v>0</v>
      </c>
      <c r="AB20" s="153">
        <v>0</v>
      </c>
      <c r="AC20" s="138">
        <f t="shared" si="7"/>
        <v>0</v>
      </c>
      <c r="AD20" s="153">
        <v>100</v>
      </c>
      <c r="AE20" s="138">
        <f t="shared" si="8"/>
        <v>1</v>
      </c>
      <c r="AF20" s="36">
        <v>100</v>
      </c>
      <c r="AG20" s="138">
        <f t="shared" si="0"/>
        <v>1</v>
      </c>
      <c r="AH20" s="153">
        <v>0</v>
      </c>
      <c r="AI20">
        <f t="shared" si="1"/>
        <v>0</v>
      </c>
    </row>
    <row r="21" spans="1:35" ht="15" customHeight="1">
      <c r="A21" s="310" t="s">
        <v>106</v>
      </c>
      <c r="B21" s="69" t="s">
        <v>281</v>
      </c>
      <c r="C21" s="185">
        <v>25188.8</v>
      </c>
      <c r="D21" s="185">
        <v>17.3</v>
      </c>
      <c r="E21" s="185">
        <v>87.5</v>
      </c>
      <c r="F21" s="185">
        <v>12.5</v>
      </c>
      <c r="G21" s="185">
        <v>0</v>
      </c>
      <c r="H21" s="185">
        <v>0</v>
      </c>
      <c r="I21" s="185">
        <v>0</v>
      </c>
      <c r="J21" s="185">
        <v>0</v>
      </c>
      <c r="K21" s="185">
        <v>50</v>
      </c>
      <c r="L21" s="185">
        <v>0</v>
      </c>
      <c r="M21" s="118" t="s">
        <v>106</v>
      </c>
      <c r="N21" s="69" t="s">
        <v>281</v>
      </c>
      <c r="O21" s="69">
        <f t="shared" si="2"/>
        <v>25188.8</v>
      </c>
      <c r="P21" s="69">
        <f t="shared" si="3"/>
        <v>1</v>
      </c>
      <c r="Q21" s="158">
        <v>8</v>
      </c>
      <c r="R21" s="69">
        <v>9</v>
      </c>
      <c r="S21" s="138">
        <v>17.3</v>
      </c>
      <c r="T21" s="185">
        <v>87.5</v>
      </c>
      <c r="U21" s="138">
        <f t="shared" si="9"/>
        <v>7</v>
      </c>
      <c r="V21" s="185">
        <v>12.5</v>
      </c>
      <c r="W21" s="138">
        <f t="shared" si="4"/>
        <v>1</v>
      </c>
      <c r="X21" s="185">
        <v>0</v>
      </c>
      <c r="Y21" s="138">
        <f t="shared" si="5"/>
        <v>0</v>
      </c>
      <c r="Z21" s="185">
        <v>0</v>
      </c>
      <c r="AA21" s="138">
        <f t="shared" si="6"/>
        <v>0</v>
      </c>
      <c r="AB21" s="185">
        <v>0</v>
      </c>
      <c r="AC21" s="138">
        <f t="shared" si="7"/>
        <v>0</v>
      </c>
      <c r="AD21" s="185">
        <v>0</v>
      </c>
      <c r="AE21" s="138">
        <f t="shared" si="8"/>
        <v>0</v>
      </c>
      <c r="AF21" s="138">
        <v>50</v>
      </c>
      <c r="AG21" s="138">
        <f t="shared" si="0"/>
        <v>4.5</v>
      </c>
      <c r="AH21" s="185">
        <v>0</v>
      </c>
      <c r="AI21">
        <f t="shared" si="1"/>
        <v>0</v>
      </c>
    </row>
    <row r="22" spans="1:35" ht="15" customHeight="1">
      <c r="A22" s="311"/>
      <c r="B22" s="69" t="s">
        <v>282</v>
      </c>
      <c r="C22" s="185">
        <v>1820</v>
      </c>
      <c r="D22" s="185">
        <v>10</v>
      </c>
      <c r="E22" s="185">
        <v>0</v>
      </c>
      <c r="F22" s="185">
        <v>100</v>
      </c>
      <c r="G22" s="185">
        <v>0</v>
      </c>
      <c r="H22" s="185">
        <v>0</v>
      </c>
      <c r="I22" s="185">
        <v>0</v>
      </c>
      <c r="J22" s="185">
        <v>0</v>
      </c>
      <c r="K22" s="185">
        <v>100</v>
      </c>
      <c r="L22" s="185">
        <v>0</v>
      </c>
      <c r="M22" s="117"/>
      <c r="N22" s="69" t="s">
        <v>282</v>
      </c>
      <c r="O22" s="69">
        <f t="shared" si="2"/>
        <v>1820</v>
      </c>
      <c r="P22" s="69">
        <f t="shared" si="3"/>
        <v>0</v>
      </c>
      <c r="Q22" s="12">
        <v>1</v>
      </c>
      <c r="R22" s="69">
        <v>1</v>
      </c>
      <c r="S22" s="138">
        <v>10</v>
      </c>
      <c r="T22" s="185">
        <v>0</v>
      </c>
      <c r="U22" s="138">
        <f t="shared" si="9"/>
        <v>0</v>
      </c>
      <c r="V22" s="185">
        <v>100</v>
      </c>
      <c r="W22" s="138">
        <f t="shared" si="4"/>
        <v>1</v>
      </c>
      <c r="X22" s="185">
        <v>0</v>
      </c>
      <c r="Y22" s="138">
        <f t="shared" si="5"/>
        <v>0</v>
      </c>
      <c r="Z22" s="185">
        <v>0</v>
      </c>
      <c r="AA22" s="138">
        <f t="shared" si="6"/>
        <v>0</v>
      </c>
      <c r="AB22" s="185">
        <v>0</v>
      </c>
      <c r="AC22" s="138">
        <f t="shared" si="7"/>
        <v>0</v>
      </c>
      <c r="AD22" s="185">
        <v>0</v>
      </c>
      <c r="AE22" s="138">
        <f t="shared" si="8"/>
        <v>0</v>
      </c>
      <c r="AF22" s="138">
        <v>100</v>
      </c>
      <c r="AG22" s="138">
        <f t="shared" si="0"/>
        <v>1</v>
      </c>
      <c r="AH22" s="185">
        <v>0</v>
      </c>
      <c r="AI22">
        <f t="shared" si="1"/>
        <v>0</v>
      </c>
    </row>
    <row r="23" spans="1:35" ht="15" customHeight="1">
      <c r="A23" s="297" t="s">
        <v>107</v>
      </c>
      <c r="B23" s="139" t="s">
        <v>281</v>
      </c>
      <c r="C23" s="152">
        <v>61916.4</v>
      </c>
      <c r="D23" s="152">
        <v>56.7</v>
      </c>
      <c r="E23" s="152">
        <v>66.7</v>
      </c>
      <c r="F23" s="152">
        <v>33.3</v>
      </c>
      <c r="G23" s="152">
        <v>0</v>
      </c>
      <c r="H23" s="152">
        <v>0</v>
      </c>
      <c r="I23" s="152">
        <v>0</v>
      </c>
      <c r="J23" s="152">
        <v>0</v>
      </c>
      <c r="K23" s="152">
        <v>100</v>
      </c>
      <c r="L23" s="152">
        <v>0</v>
      </c>
      <c r="M23" s="139" t="s">
        <v>107</v>
      </c>
      <c r="N23" s="139" t="s">
        <v>281</v>
      </c>
      <c r="O23" s="69">
        <f t="shared" si="2"/>
        <v>61916.40000000001</v>
      </c>
      <c r="P23" s="69">
        <f t="shared" si="3"/>
        <v>0</v>
      </c>
      <c r="Q23" s="47">
        <v>6</v>
      </c>
      <c r="R23" s="139">
        <v>6</v>
      </c>
      <c r="S23" s="35">
        <v>56.7</v>
      </c>
      <c r="T23" s="152">
        <v>66.7</v>
      </c>
      <c r="U23" s="138">
        <f t="shared" si="9"/>
        <v>4.002000000000001</v>
      </c>
      <c r="V23" s="152">
        <v>33.3</v>
      </c>
      <c r="W23" s="138">
        <f t="shared" si="4"/>
        <v>1.9979999999999998</v>
      </c>
      <c r="X23" s="152">
        <v>0</v>
      </c>
      <c r="Y23" s="138">
        <f t="shared" si="5"/>
        <v>0</v>
      </c>
      <c r="Z23" s="152">
        <v>0</v>
      </c>
      <c r="AA23" s="138">
        <f t="shared" si="6"/>
        <v>0</v>
      </c>
      <c r="AB23" s="152">
        <v>0</v>
      </c>
      <c r="AC23" s="138">
        <f t="shared" si="7"/>
        <v>0</v>
      </c>
      <c r="AD23" s="152">
        <v>0</v>
      </c>
      <c r="AE23" s="138">
        <f t="shared" si="8"/>
        <v>0</v>
      </c>
      <c r="AF23" s="35">
        <v>100</v>
      </c>
      <c r="AG23" s="138">
        <f t="shared" si="0"/>
        <v>6</v>
      </c>
      <c r="AH23" s="152">
        <v>0</v>
      </c>
      <c r="AI23">
        <f t="shared" si="1"/>
        <v>0</v>
      </c>
    </row>
    <row r="24" spans="1:35" ht="15" customHeight="1" thickBot="1">
      <c r="A24" s="294"/>
      <c r="B24" s="122" t="s">
        <v>282</v>
      </c>
      <c r="C24" s="175">
        <v>6169.8</v>
      </c>
      <c r="D24" s="175">
        <v>11.3</v>
      </c>
      <c r="E24" s="175">
        <v>0</v>
      </c>
      <c r="F24" s="175">
        <v>100</v>
      </c>
      <c r="G24" s="175">
        <v>0</v>
      </c>
      <c r="H24" s="175">
        <v>0</v>
      </c>
      <c r="I24" s="175">
        <v>0</v>
      </c>
      <c r="J24" s="175">
        <v>0</v>
      </c>
      <c r="K24" s="175">
        <v>66.7</v>
      </c>
      <c r="L24" s="175">
        <v>0</v>
      </c>
      <c r="M24" s="140"/>
      <c r="N24" s="140" t="s">
        <v>282</v>
      </c>
      <c r="O24" s="69">
        <f t="shared" si="2"/>
        <v>6169.800000000001</v>
      </c>
      <c r="P24" s="69">
        <f t="shared" si="3"/>
        <v>0</v>
      </c>
      <c r="Q24" s="52">
        <v>3</v>
      </c>
      <c r="R24" s="140">
        <v>3</v>
      </c>
      <c r="S24" s="36">
        <v>11.3</v>
      </c>
      <c r="T24" s="175">
        <v>0</v>
      </c>
      <c r="U24" s="138">
        <f t="shared" si="9"/>
        <v>0</v>
      </c>
      <c r="V24" s="175">
        <v>100</v>
      </c>
      <c r="W24" s="138">
        <f t="shared" si="4"/>
        <v>3</v>
      </c>
      <c r="X24" s="175">
        <v>0</v>
      </c>
      <c r="Y24" s="138">
        <f t="shared" si="5"/>
        <v>0</v>
      </c>
      <c r="Z24" s="175">
        <v>0</v>
      </c>
      <c r="AA24" s="138">
        <f t="shared" si="6"/>
        <v>0</v>
      </c>
      <c r="AB24" s="175">
        <v>0</v>
      </c>
      <c r="AC24" s="138">
        <f t="shared" si="7"/>
        <v>0</v>
      </c>
      <c r="AD24" s="175">
        <v>0</v>
      </c>
      <c r="AE24" s="138">
        <f t="shared" si="8"/>
        <v>0</v>
      </c>
      <c r="AF24" s="36">
        <v>66.7</v>
      </c>
      <c r="AG24" s="138">
        <f t="shared" si="0"/>
        <v>2.0010000000000003</v>
      </c>
      <c r="AH24" s="175">
        <v>0</v>
      </c>
      <c r="AI24">
        <f t="shared" si="1"/>
        <v>0</v>
      </c>
    </row>
    <row r="25" spans="1:35" ht="15" customHeight="1" thickTop="1">
      <c r="A25" s="145">
        <v>1</v>
      </c>
      <c r="B25" s="312" t="s">
        <v>205</v>
      </c>
      <c r="C25" s="312"/>
      <c r="D25" s="312"/>
      <c r="E25" s="145">
        <v>4</v>
      </c>
      <c r="F25" s="317" t="s">
        <v>0</v>
      </c>
      <c r="G25" s="317"/>
      <c r="H25" s="317"/>
      <c r="I25" s="317"/>
      <c r="J25" s="141"/>
      <c r="K25" s="134"/>
      <c r="L25" s="134"/>
      <c r="M25" s="88"/>
      <c r="N25" s="88"/>
      <c r="O25" s="88"/>
      <c r="P25" s="88"/>
      <c r="Q25" s="88"/>
      <c r="R25" s="88"/>
      <c r="S25" s="180"/>
      <c r="T25" s="180"/>
      <c r="U25" s="180"/>
      <c r="V25" s="180"/>
      <c r="W25" s="180"/>
      <c r="X25" s="180"/>
      <c r="Y25" s="180"/>
      <c r="Z25" s="180"/>
      <c r="AA25" s="180"/>
      <c r="AB25" s="180"/>
      <c r="AC25" s="138"/>
      <c r="AD25" s="180"/>
      <c r="AE25" s="180"/>
      <c r="AF25" s="180"/>
      <c r="AG25" s="180"/>
      <c r="AH25" s="180"/>
      <c r="AI25">
        <f t="shared" si="1"/>
        <v>0</v>
      </c>
    </row>
    <row r="26" spans="1:34" ht="15" customHeight="1">
      <c r="A26" s="26">
        <v>2</v>
      </c>
      <c r="B26" s="313" t="s">
        <v>206</v>
      </c>
      <c r="C26" s="313"/>
      <c r="D26" s="313"/>
      <c r="E26" s="26">
        <v>5</v>
      </c>
      <c r="F26" s="318" t="s">
        <v>204</v>
      </c>
      <c r="G26" s="318"/>
      <c r="H26" s="318"/>
      <c r="I26" s="318"/>
      <c r="J26" s="89"/>
      <c r="K26" s="89"/>
      <c r="L26" s="89"/>
      <c r="M26" s="26"/>
      <c r="N26" s="26"/>
      <c r="O26" s="26"/>
      <c r="P26" s="26"/>
      <c r="Q26" s="26"/>
      <c r="R26" s="26"/>
      <c r="S26" s="89"/>
      <c r="T26" s="89"/>
      <c r="U26" s="89"/>
      <c r="V26" s="89"/>
      <c r="W26" s="89"/>
      <c r="X26" s="89"/>
      <c r="Y26" s="89"/>
      <c r="Z26" s="89"/>
      <c r="AA26" s="89"/>
      <c r="AB26" s="89"/>
      <c r="AC26" s="138"/>
      <c r="AD26" s="89"/>
      <c r="AE26" s="89"/>
      <c r="AF26" s="89"/>
      <c r="AG26" s="89"/>
      <c r="AH26" s="89"/>
    </row>
    <row r="27" spans="1:34" ht="15" customHeight="1">
      <c r="A27" s="26">
        <v>3</v>
      </c>
      <c r="B27" s="313" t="s">
        <v>207</v>
      </c>
      <c r="C27" s="313"/>
      <c r="D27" s="313"/>
      <c r="E27" s="26">
        <v>6</v>
      </c>
      <c r="F27" s="314" t="s">
        <v>59</v>
      </c>
      <c r="G27" s="314"/>
      <c r="H27" s="314"/>
      <c r="I27" s="314"/>
      <c r="J27" s="89"/>
      <c r="K27" s="89"/>
      <c r="L27" s="89"/>
      <c r="M27" s="26"/>
      <c r="N27" s="26"/>
      <c r="O27" s="26"/>
      <c r="P27" s="26"/>
      <c r="Q27" s="26"/>
      <c r="R27" s="26"/>
      <c r="S27" s="89"/>
      <c r="T27" s="89"/>
      <c r="U27" s="89"/>
      <c r="V27" s="89"/>
      <c r="W27" s="89"/>
      <c r="X27" s="89"/>
      <c r="Y27" s="89"/>
      <c r="Z27" s="89"/>
      <c r="AA27" s="89"/>
      <c r="AB27" s="89"/>
      <c r="AC27" s="138"/>
      <c r="AD27" s="89"/>
      <c r="AE27" s="89"/>
      <c r="AF27" s="89"/>
      <c r="AG27" s="89"/>
      <c r="AH27" s="89"/>
    </row>
    <row r="28" spans="1:34" ht="15" customHeight="1">
      <c r="A28" s="26"/>
      <c r="B28" s="313"/>
      <c r="C28" s="313"/>
      <c r="D28" s="313"/>
      <c r="E28" s="26"/>
      <c r="F28" s="313"/>
      <c r="G28" s="313"/>
      <c r="H28" s="89"/>
      <c r="I28" s="89"/>
      <c r="J28" s="89"/>
      <c r="K28" s="89"/>
      <c r="L28" s="89"/>
      <c r="M28" s="26"/>
      <c r="N28" s="26"/>
      <c r="O28" s="26"/>
      <c r="P28" s="26"/>
      <c r="Q28" s="26"/>
      <c r="R28" s="26"/>
      <c r="S28" s="89"/>
      <c r="T28" s="89"/>
      <c r="U28" s="89"/>
      <c r="V28" s="89"/>
      <c r="W28" s="89"/>
      <c r="X28" s="89"/>
      <c r="Y28" s="89"/>
      <c r="Z28" s="89"/>
      <c r="AA28" s="89"/>
      <c r="AB28" s="89"/>
      <c r="AC28" s="138"/>
      <c r="AD28" s="89"/>
      <c r="AE28" s="89"/>
      <c r="AF28" s="89"/>
      <c r="AG28" s="89"/>
      <c r="AH28" s="89"/>
    </row>
    <row r="29" spans="1:34" ht="15" customHeight="1">
      <c r="A29" s="257">
        <v>68</v>
      </c>
      <c r="B29" s="257"/>
      <c r="C29" s="257"/>
      <c r="D29" s="257"/>
      <c r="E29" s="257"/>
      <c r="F29" s="257"/>
      <c r="G29" s="257"/>
      <c r="H29" s="257"/>
      <c r="I29" s="257"/>
      <c r="J29" s="257"/>
      <c r="K29" s="257"/>
      <c r="L29" s="257"/>
      <c r="M29" s="138"/>
      <c r="N29" s="138"/>
      <c r="O29" s="26"/>
      <c r="P29" s="26"/>
      <c r="Q29" s="26"/>
      <c r="R29" s="26"/>
      <c r="S29" s="89"/>
      <c r="T29" s="89"/>
      <c r="U29" s="89"/>
      <c r="V29" s="89"/>
      <c r="W29" s="89"/>
      <c r="X29" s="89"/>
      <c r="Y29" s="89"/>
      <c r="Z29" s="89"/>
      <c r="AA29" s="89"/>
      <c r="AB29" s="89"/>
      <c r="AC29" s="138"/>
      <c r="AD29" s="89"/>
      <c r="AE29" s="89"/>
      <c r="AF29" s="89"/>
      <c r="AG29" s="89"/>
      <c r="AH29" s="89"/>
    </row>
    <row r="30" spans="1:35" ht="18" customHeight="1">
      <c r="A30" s="265" t="s">
        <v>280</v>
      </c>
      <c r="B30" s="265"/>
      <c r="C30" s="265"/>
      <c r="D30" s="265"/>
      <c r="E30" s="265"/>
      <c r="F30" s="265"/>
      <c r="G30" s="265"/>
      <c r="H30" s="265"/>
      <c r="I30" s="265"/>
      <c r="J30" s="265"/>
      <c r="K30" s="265"/>
      <c r="L30" s="265"/>
      <c r="M30" s="1" t="s">
        <v>280</v>
      </c>
      <c r="N30" s="1"/>
      <c r="O30" s="1"/>
      <c r="P30" s="1"/>
      <c r="Q30" s="1"/>
      <c r="R30" s="1"/>
      <c r="S30" s="1"/>
      <c r="T30" s="1"/>
      <c r="U30" s="1"/>
      <c r="V30" s="1"/>
      <c r="W30" s="1"/>
      <c r="X30" s="1"/>
      <c r="Y30" s="1"/>
      <c r="Z30" s="1"/>
      <c r="AA30" s="1"/>
      <c r="AB30" s="1"/>
      <c r="AC30" s="1"/>
      <c r="AD30" s="1"/>
      <c r="AE30" s="1"/>
      <c r="AF30" s="1"/>
      <c r="AG30" s="1"/>
      <c r="AH30" s="1"/>
      <c r="AI30">
        <f aca="true" t="shared" si="10" ref="AI30:AI50">AH30*R30/100</f>
        <v>0</v>
      </c>
    </row>
    <row r="31" spans="1:35" ht="40.5" customHeight="1" thickBot="1">
      <c r="A31" s="284" t="s">
        <v>248</v>
      </c>
      <c r="B31" s="284"/>
      <c r="C31" s="284"/>
      <c r="D31" s="284"/>
      <c r="E31" s="284"/>
      <c r="F31" s="284"/>
      <c r="G31" s="284"/>
      <c r="H31" s="284"/>
      <c r="I31" s="284"/>
      <c r="J31" s="284"/>
      <c r="K31" s="284"/>
      <c r="L31" s="284"/>
      <c r="M31" s="162" t="s">
        <v>274</v>
      </c>
      <c r="N31" s="162"/>
      <c r="O31" s="162"/>
      <c r="P31" s="162"/>
      <c r="Q31" s="162"/>
      <c r="R31" s="162"/>
      <c r="S31" s="162"/>
      <c r="T31" s="162"/>
      <c r="U31" s="162"/>
      <c r="V31" s="162"/>
      <c r="W31" s="162"/>
      <c r="X31" s="162"/>
      <c r="Y31" s="162"/>
      <c r="Z31" s="162"/>
      <c r="AA31" s="162"/>
      <c r="AB31" s="162"/>
      <c r="AC31" s="162"/>
      <c r="AD31" s="162"/>
      <c r="AE31" s="162"/>
      <c r="AF31" s="162"/>
      <c r="AG31" s="162"/>
      <c r="AH31" s="162"/>
      <c r="AI31">
        <f t="shared" si="10"/>
        <v>0</v>
      </c>
    </row>
    <row r="32" spans="1:35" ht="18.75" customHeight="1" thickTop="1">
      <c r="A32" s="276" t="s">
        <v>113</v>
      </c>
      <c r="B32" s="276" t="s">
        <v>133</v>
      </c>
      <c r="C32" s="280" t="s">
        <v>262</v>
      </c>
      <c r="D32" s="289" t="s">
        <v>263</v>
      </c>
      <c r="E32" s="289" t="s">
        <v>276</v>
      </c>
      <c r="F32" s="289"/>
      <c r="G32" s="289"/>
      <c r="H32" s="289"/>
      <c r="I32" s="289"/>
      <c r="J32" s="289"/>
      <c r="K32" s="289" t="s">
        <v>277</v>
      </c>
      <c r="L32" s="289"/>
      <c r="M32" s="17" t="s">
        <v>113</v>
      </c>
      <c r="N32" s="17" t="s">
        <v>133</v>
      </c>
      <c r="O32" s="90" t="s">
        <v>83</v>
      </c>
      <c r="P32" s="90" t="s">
        <v>6</v>
      </c>
      <c r="Q32" s="90" t="s">
        <v>85</v>
      </c>
      <c r="R32" s="90" t="s">
        <v>84</v>
      </c>
      <c r="S32" s="19" t="s">
        <v>275</v>
      </c>
      <c r="T32" s="19" t="s">
        <v>276</v>
      </c>
      <c r="U32" s="19"/>
      <c r="V32" s="19"/>
      <c r="W32" s="19"/>
      <c r="X32" s="19"/>
      <c r="Y32" s="19"/>
      <c r="Z32" s="19"/>
      <c r="AA32" s="19"/>
      <c r="AB32" s="19"/>
      <c r="AC32" s="19"/>
      <c r="AD32" s="19"/>
      <c r="AE32" s="19"/>
      <c r="AF32" s="19" t="s">
        <v>277</v>
      </c>
      <c r="AG32" s="19"/>
      <c r="AH32" s="19"/>
      <c r="AI32" t="e">
        <f t="shared" si="10"/>
        <v>#VALUE!</v>
      </c>
    </row>
    <row r="33" spans="1:35" ht="44.25" customHeight="1" thickBot="1">
      <c r="A33" s="295"/>
      <c r="B33" s="295"/>
      <c r="C33" s="281"/>
      <c r="D33" s="290"/>
      <c r="E33" s="119">
        <v>1</v>
      </c>
      <c r="F33" s="119">
        <v>2</v>
      </c>
      <c r="G33" s="119">
        <v>3</v>
      </c>
      <c r="H33" s="119">
        <v>4</v>
      </c>
      <c r="I33" s="119">
        <v>5</v>
      </c>
      <c r="J33" s="119">
        <v>6</v>
      </c>
      <c r="K33" s="119" t="s">
        <v>278</v>
      </c>
      <c r="L33" s="119" t="s">
        <v>279</v>
      </c>
      <c r="M33" s="100"/>
      <c r="N33" s="100"/>
      <c r="O33" s="221"/>
      <c r="P33" s="221"/>
      <c r="Q33" s="221"/>
      <c r="R33" s="221"/>
      <c r="S33" s="119"/>
      <c r="T33" s="119">
        <v>1</v>
      </c>
      <c r="U33" s="119"/>
      <c r="V33" s="119">
        <v>2</v>
      </c>
      <c r="W33" s="119"/>
      <c r="X33" s="119">
        <v>3</v>
      </c>
      <c r="Y33" s="119"/>
      <c r="Z33" s="119">
        <v>8</v>
      </c>
      <c r="AA33" s="119"/>
      <c r="AB33" s="119">
        <v>6</v>
      </c>
      <c r="AC33" s="119"/>
      <c r="AD33" s="119">
        <v>9</v>
      </c>
      <c r="AE33" s="119"/>
      <c r="AF33" s="119" t="s">
        <v>278</v>
      </c>
      <c r="AG33" s="119"/>
      <c r="AH33" s="119" t="s">
        <v>279</v>
      </c>
      <c r="AI33" t="e">
        <f t="shared" si="10"/>
        <v>#VALUE!</v>
      </c>
    </row>
    <row r="34" spans="1:35" ht="16.5" customHeight="1" thickTop="1">
      <c r="A34" s="310" t="s">
        <v>108</v>
      </c>
      <c r="B34" s="69" t="s">
        <v>138</v>
      </c>
      <c r="C34" s="185">
        <v>53690</v>
      </c>
      <c r="D34" s="185">
        <v>59</v>
      </c>
      <c r="E34" s="185">
        <v>100</v>
      </c>
      <c r="F34" s="185">
        <v>0</v>
      </c>
      <c r="G34" s="185">
        <v>0</v>
      </c>
      <c r="H34" s="185">
        <v>0</v>
      </c>
      <c r="I34" s="185">
        <v>0</v>
      </c>
      <c r="J34" s="185">
        <v>0</v>
      </c>
      <c r="K34" s="185">
        <v>100</v>
      </c>
      <c r="L34" s="185">
        <v>0</v>
      </c>
      <c r="M34" s="118" t="s">
        <v>108</v>
      </c>
      <c r="N34" s="69" t="s">
        <v>138</v>
      </c>
      <c r="O34" s="69">
        <f aca="true" t="shared" si="11" ref="O34:O50">S34*Q34*182</f>
        <v>53690</v>
      </c>
      <c r="P34" s="69">
        <f aca="true" t="shared" si="12" ref="P34:P50">R34-Q34</f>
        <v>0</v>
      </c>
      <c r="Q34" s="50">
        <v>5</v>
      </c>
      <c r="R34" s="69">
        <v>5</v>
      </c>
      <c r="S34" s="138">
        <v>59</v>
      </c>
      <c r="T34" s="185">
        <v>100</v>
      </c>
      <c r="U34" s="138">
        <f>T34*Q34/100</f>
        <v>5</v>
      </c>
      <c r="V34" s="185">
        <v>0</v>
      </c>
      <c r="W34" s="138">
        <f>V34*Q34/100</f>
        <v>0</v>
      </c>
      <c r="X34" s="185">
        <v>0</v>
      </c>
      <c r="Y34" s="138">
        <f>X34*Q34/100</f>
        <v>0</v>
      </c>
      <c r="Z34" s="138">
        <v>0</v>
      </c>
      <c r="AA34" s="138">
        <f>Z34*Q34*100</f>
        <v>0</v>
      </c>
      <c r="AB34" s="138">
        <v>0</v>
      </c>
      <c r="AC34" s="138">
        <f>AB34*Q34/100</f>
        <v>0</v>
      </c>
      <c r="AD34" s="138">
        <v>0</v>
      </c>
      <c r="AE34" s="138">
        <f>AD34*Q34/100</f>
        <v>0</v>
      </c>
      <c r="AF34" s="138">
        <v>100</v>
      </c>
      <c r="AG34" s="138">
        <f aca="true" t="shared" si="13" ref="AG34:AG50">AF34*R34/100</f>
        <v>5</v>
      </c>
      <c r="AH34" s="185">
        <v>0</v>
      </c>
      <c r="AI34">
        <f t="shared" si="10"/>
        <v>0</v>
      </c>
    </row>
    <row r="35" spans="1:35" ht="16.5" customHeight="1">
      <c r="A35" s="311"/>
      <c r="B35" s="69" t="s">
        <v>139</v>
      </c>
      <c r="C35" s="185">
        <v>4550</v>
      </c>
      <c r="D35" s="185">
        <v>12.5</v>
      </c>
      <c r="E35" s="185">
        <v>50</v>
      </c>
      <c r="F35" s="185">
        <v>50</v>
      </c>
      <c r="G35" s="185">
        <v>0</v>
      </c>
      <c r="H35" s="185">
        <v>0</v>
      </c>
      <c r="I35" s="185">
        <v>0</v>
      </c>
      <c r="J35" s="185">
        <v>0</v>
      </c>
      <c r="K35" s="185">
        <v>0</v>
      </c>
      <c r="L35" s="185">
        <v>0</v>
      </c>
      <c r="M35" s="117"/>
      <c r="N35" s="69" t="s">
        <v>139</v>
      </c>
      <c r="O35" s="69">
        <f t="shared" si="11"/>
        <v>4550</v>
      </c>
      <c r="P35" s="69">
        <f t="shared" si="12"/>
        <v>0</v>
      </c>
      <c r="Q35" s="32">
        <v>2</v>
      </c>
      <c r="R35" s="69">
        <v>2</v>
      </c>
      <c r="S35" s="138">
        <v>12.5</v>
      </c>
      <c r="T35" s="185">
        <v>50</v>
      </c>
      <c r="U35" s="138">
        <f aca="true" t="shared" si="14" ref="U35:U50">T35*Q35/100</f>
        <v>1</v>
      </c>
      <c r="V35" s="185">
        <v>50</v>
      </c>
      <c r="W35" s="138">
        <f aca="true" t="shared" si="15" ref="W35:W50">V35*Q35/100</f>
        <v>1</v>
      </c>
      <c r="X35" s="185">
        <v>0</v>
      </c>
      <c r="Y35" s="138">
        <f aca="true" t="shared" si="16" ref="Y35:Y50">X35*Q35/100</f>
        <v>0</v>
      </c>
      <c r="Z35" s="138">
        <v>0</v>
      </c>
      <c r="AA35" s="138">
        <f aca="true" t="shared" si="17" ref="AA35:AA50">Z35*Q35*100</f>
        <v>0</v>
      </c>
      <c r="AB35" s="138">
        <v>0</v>
      </c>
      <c r="AC35" s="138">
        <f aca="true" t="shared" si="18" ref="AC35:AC50">AB35*Q35/100</f>
        <v>0</v>
      </c>
      <c r="AD35" s="138">
        <v>0</v>
      </c>
      <c r="AE35" s="138">
        <f aca="true" t="shared" si="19" ref="AE35:AE50">AD35*Q35/100</f>
        <v>0</v>
      </c>
      <c r="AF35" s="138">
        <v>0</v>
      </c>
      <c r="AG35" s="138">
        <f t="shared" si="13"/>
        <v>0</v>
      </c>
      <c r="AH35" s="185">
        <v>0</v>
      </c>
      <c r="AI35">
        <f t="shared" si="10"/>
        <v>0</v>
      </c>
    </row>
    <row r="36" spans="1:35" ht="16.5" customHeight="1">
      <c r="A36" s="297" t="s">
        <v>109</v>
      </c>
      <c r="B36" s="139" t="s">
        <v>138</v>
      </c>
      <c r="C36" s="152">
        <v>38438.4</v>
      </c>
      <c r="D36" s="152">
        <v>52.8</v>
      </c>
      <c r="E36" s="152">
        <v>100</v>
      </c>
      <c r="F36" s="152">
        <v>0</v>
      </c>
      <c r="G36" s="152">
        <v>0</v>
      </c>
      <c r="H36" s="152">
        <v>0</v>
      </c>
      <c r="I36" s="152">
        <v>0</v>
      </c>
      <c r="J36" s="152">
        <v>0</v>
      </c>
      <c r="K36" s="152">
        <v>0</v>
      </c>
      <c r="L36" s="152">
        <v>0</v>
      </c>
      <c r="M36" s="139" t="s">
        <v>109</v>
      </c>
      <c r="N36" s="139" t="s">
        <v>138</v>
      </c>
      <c r="O36" s="69">
        <f t="shared" si="11"/>
        <v>38438.4</v>
      </c>
      <c r="P36" s="69">
        <f t="shared" si="12"/>
        <v>0</v>
      </c>
      <c r="Q36" s="47">
        <v>4</v>
      </c>
      <c r="R36" s="139">
        <v>4</v>
      </c>
      <c r="S36" s="35">
        <v>52.8</v>
      </c>
      <c r="T36" s="152">
        <v>100</v>
      </c>
      <c r="U36" s="138">
        <f t="shared" si="14"/>
        <v>4</v>
      </c>
      <c r="V36" s="152">
        <v>0</v>
      </c>
      <c r="W36" s="138">
        <f t="shared" si="15"/>
        <v>0</v>
      </c>
      <c r="X36" s="152">
        <v>0</v>
      </c>
      <c r="Y36" s="138">
        <f t="shared" si="16"/>
        <v>0</v>
      </c>
      <c r="Z36" s="35">
        <v>0</v>
      </c>
      <c r="AA36" s="138">
        <f t="shared" si="17"/>
        <v>0</v>
      </c>
      <c r="AB36" s="35">
        <v>0</v>
      </c>
      <c r="AC36" s="138">
        <f t="shared" si="18"/>
        <v>0</v>
      </c>
      <c r="AD36" s="35">
        <v>0</v>
      </c>
      <c r="AE36" s="138">
        <f t="shared" si="19"/>
        <v>0</v>
      </c>
      <c r="AF36" s="35">
        <v>0</v>
      </c>
      <c r="AG36" s="138">
        <f t="shared" si="13"/>
        <v>0</v>
      </c>
      <c r="AH36" s="152">
        <v>0</v>
      </c>
      <c r="AI36">
        <f t="shared" si="10"/>
        <v>0</v>
      </c>
    </row>
    <row r="37" spans="1:35" ht="16.5" customHeight="1">
      <c r="A37" s="298"/>
      <c r="B37" s="140" t="s">
        <v>139</v>
      </c>
      <c r="C37" s="153">
        <v>546</v>
      </c>
      <c r="D37" s="153">
        <v>3</v>
      </c>
      <c r="E37" s="153">
        <v>0</v>
      </c>
      <c r="F37" s="153">
        <v>0</v>
      </c>
      <c r="G37" s="153">
        <v>0</v>
      </c>
      <c r="H37" s="153">
        <v>0</v>
      </c>
      <c r="I37" s="153">
        <v>0</v>
      </c>
      <c r="J37" s="153">
        <v>100</v>
      </c>
      <c r="K37" s="153">
        <v>0</v>
      </c>
      <c r="L37" s="153">
        <v>0</v>
      </c>
      <c r="M37" s="140"/>
      <c r="N37" s="140" t="s">
        <v>139</v>
      </c>
      <c r="O37" s="69">
        <f t="shared" si="11"/>
        <v>546</v>
      </c>
      <c r="P37" s="69">
        <f t="shared" si="12"/>
        <v>0</v>
      </c>
      <c r="Q37" s="48">
        <v>1</v>
      </c>
      <c r="R37" s="140">
        <v>1</v>
      </c>
      <c r="S37" s="36">
        <v>3</v>
      </c>
      <c r="T37" s="153">
        <v>0</v>
      </c>
      <c r="U37" s="138">
        <f t="shared" si="14"/>
        <v>0</v>
      </c>
      <c r="V37" s="153">
        <v>0</v>
      </c>
      <c r="W37" s="138">
        <f t="shared" si="15"/>
        <v>0</v>
      </c>
      <c r="X37" s="153">
        <v>0</v>
      </c>
      <c r="Y37" s="138">
        <f t="shared" si="16"/>
        <v>0</v>
      </c>
      <c r="Z37" s="36">
        <v>0</v>
      </c>
      <c r="AA37" s="138">
        <f t="shared" si="17"/>
        <v>0</v>
      </c>
      <c r="AB37" s="36">
        <v>0</v>
      </c>
      <c r="AC37" s="138">
        <f t="shared" si="18"/>
        <v>0</v>
      </c>
      <c r="AD37" s="36">
        <v>100</v>
      </c>
      <c r="AE37" s="138">
        <f t="shared" si="19"/>
        <v>1</v>
      </c>
      <c r="AF37" s="36">
        <v>0</v>
      </c>
      <c r="AG37" s="138">
        <f t="shared" si="13"/>
        <v>0</v>
      </c>
      <c r="AH37" s="153">
        <v>0</v>
      </c>
      <c r="AI37">
        <f t="shared" si="10"/>
        <v>0</v>
      </c>
    </row>
    <row r="38" spans="1:35" ht="16.5" customHeight="1">
      <c r="A38" s="315" t="s">
        <v>110</v>
      </c>
      <c r="B38" s="69" t="s">
        <v>138</v>
      </c>
      <c r="C38" s="185">
        <v>39312</v>
      </c>
      <c r="D38" s="185">
        <v>27</v>
      </c>
      <c r="E38" s="185">
        <v>87.5</v>
      </c>
      <c r="F38" s="185">
        <v>12.5</v>
      </c>
      <c r="G38" s="185">
        <v>0</v>
      </c>
      <c r="H38" s="185">
        <v>0</v>
      </c>
      <c r="I38" s="185">
        <v>0</v>
      </c>
      <c r="J38" s="185">
        <v>0</v>
      </c>
      <c r="K38" s="185">
        <v>100</v>
      </c>
      <c r="L38" s="185">
        <v>0</v>
      </c>
      <c r="M38" s="146" t="s">
        <v>110</v>
      </c>
      <c r="N38" s="69" t="s">
        <v>138</v>
      </c>
      <c r="O38" s="69">
        <f t="shared" si="11"/>
        <v>39312</v>
      </c>
      <c r="P38" s="69">
        <f t="shared" si="12"/>
        <v>0</v>
      </c>
      <c r="Q38" s="158">
        <v>8</v>
      </c>
      <c r="R38" s="69">
        <v>8</v>
      </c>
      <c r="S38" s="138">
        <v>27</v>
      </c>
      <c r="T38" s="185">
        <v>87.5</v>
      </c>
      <c r="U38" s="138">
        <f t="shared" si="14"/>
        <v>7</v>
      </c>
      <c r="V38" s="185">
        <v>12.5</v>
      </c>
      <c r="W38" s="138">
        <f t="shared" si="15"/>
        <v>1</v>
      </c>
      <c r="X38" s="185">
        <v>0</v>
      </c>
      <c r="Y38" s="138">
        <f t="shared" si="16"/>
        <v>0</v>
      </c>
      <c r="Z38" s="138">
        <v>0</v>
      </c>
      <c r="AA38" s="138">
        <f t="shared" si="17"/>
        <v>0</v>
      </c>
      <c r="AB38" s="138">
        <v>0</v>
      </c>
      <c r="AC38" s="138">
        <f t="shared" si="18"/>
        <v>0</v>
      </c>
      <c r="AD38" s="138">
        <v>0</v>
      </c>
      <c r="AE38" s="138">
        <f t="shared" si="19"/>
        <v>0</v>
      </c>
      <c r="AF38" s="138">
        <v>100</v>
      </c>
      <c r="AG38" s="138">
        <f t="shared" si="13"/>
        <v>8</v>
      </c>
      <c r="AH38" s="185">
        <v>0</v>
      </c>
      <c r="AI38">
        <f t="shared" si="10"/>
        <v>0</v>
      </c>
    </row>
    <row r="39" spans="1:35" ht="16.5" customHeight="1">
      <c r="A39" s="316"/>
      <c r="B39" s="69" t="s">
        <v>139</v>
      </c>
      <c r="C39" s="185">
        <v>364</v>
      </c>
      <c r="D39" s="185">
        <v>2</v>
      </c>
      <c r="E39" s="185">
        <v>0</v>
      </c>
      <c r="F39" s="185">
        <v>100</v>
      </c>
      <c r="G39" s="185">
        <v>0</v>
      </c>
      <c r="H39" s="185">
        <v>0</v>
      </c>
      <c r="I39" s="185">
        <v>0</v>
      </c>
      <c r="J39" s="185">
        <v>0</v>
      </c>
      <c r="K39" s="185">
        <v>100</v>
      </c>
      <c r="L39" s="185">
        <v>0</v>
      </c>
      <c r="M39" s="9"/>
      <c r="N39" s="69" t="s">
        <v>139</v>
      </c>
      <c r="O39" s="69">
        <f t="shared" si="11"/>
        <v>364</v>
      </c>
      <c r="P39" s="69">
        <f t="shared" si="12"/>
        <v>0</v>
      </c>
      <c r="Q39" s="160">
        <v>1</v>
      </c>
      <c r="R39" s="69">
        <v>1</v>
      </c>
      <c r="S39" s="138">
        <v>2</v>
      </c>
      <c r="T39" s="185">
        <v>0</v>
      </c>
      <c r="U39" s="138">
        <f t="shared" si="14"/>
        <v>0</v>
      </c>
      <c r="V39" s="185">
        <v>100</v>
      </c>
      <c r="W39" s="138">
        <f t="shared" si="15"/>
        <v>1</v>
      </c>
      <c r="X39" s="185">
        <v>0</v>
      </c>
      <c r="Y39" s="138">
        <f t="shared" si="16"/>
        <v>0</v>
      </c>
      <c r="Z39" s="138">
        <v>0</v>
      </c>
      <c r="AA39" s="138">
        <f t="shared" si="17"/>
        <v>0</v>
      </c>
      <c r="AB39" s="138">
        <v>0</v>
      </c>
      <c r="AC39" s="138">
        <f t="shared" si="18"/>
        <v>0</v>
      </c>
      <c r="AD39" s="138">
        <v>0</v>
      </c>
      <c r="AE39" s="138">
        <f t="shared" si="19"/>
        <v>0</v>
      </c>
      <c r="AF39" s="138">
        <v>100</v>
      </c>
      <c r="AG39" s="138">
        <f t="shared" si="13"/>
        <v>1</v>
      </c>
      <c r="AH39" s="185">
        <v>0</v>
      </c>
      <c r="AI39">
        <f t="shared" si="10"/>
        <v>0</v>
      </c>
    </row>
    <row r="40" spans="1:35" ht="16.5" customHeight="1">
      <c r="A40" s="297" t="s">
        <v>111</v>
      </c>
      <c r="B40" s="139" t="s">
        <v>138</v>
      </c>
      <c r="C40" s="152">
        <v>49140</v>
      </c>
      <c r="D40" s="152">
        <v>45</v>
      </c>
      <c r="E40" s="152">
        <v>100</v>
      </c>
      <c r="F40" s="152">
        <v>0</v>
      </c>
      <c r="G40" s="152">
        <v>0</v>
      </c>
      <c r="H40" s="152">
        <v>0</v>
      </c>
      <c r="I40" s="152">
        <v>0</v>
      </c>
      <c r="J40" s="152">
        <v>0</v>
      </c>
      <c r="K40" s="152">
        <v>100</v>
      </c>
      <c r="L40" s="152">
        <v>0</v>
      </c>
      <c r="M40" s="139" t="s">
        <v>111</v>
      </c>
      <c r="N40" s="139" t="s">
        <v>138</v>
      </c>
      <c r="O40" s="69">
        <f t="shared" si="11"/>
        <v>49140</v>
      </c>
      <c r="P40" s="69">
        <f t="shared" si="12"/>
        <v>0</v>
      </c>
      <c r="Q40" s="47">
        <v>6</v>
      </c>
      <c r="R40" s="139">
        <v>6</v>
      </c>
      <c r="S40" s="35">
        <v>45</v>
      </c>
      <c r="T40" s="152">
        <v>100</v>
      </c>
      <c r="U40" s="138">
        <f t="shared" si="14"/>
        <v>6</v>
      </c>
      <c r="V40" s="152">
        <v>0</v>
      </c>
      <c r="W40" s="138">
        <f t="shared" si="15"/>
        <v>0</v>
      </c>
      <c r="X40" s="152">
        <v>0</v>
      </c>
      <c r="Y40" s="138">
        <f t="shared" si="16"/>
        <v>0</v>
      </c>
      <c r="Z40" s="35">
        <v>0</v>
      </c>
      <c r="AA40" s="138">
        <f t="shared" si="17"/>
        <v>0</v>
      </c>
      <c r="AB40" s="35">
        <v>0</v>
      </c>
      <c r="AC40" s="138">
        <f t="shared" si="18"/>
        <v>0</v>
      </c>
      <c r="AD40" s="35">
        <v>0</v>
      </c>
      <c r="AE40" s="138">
        <f t="shared" si="19"/>
        <v>0</v>
      </c>
      <c r="AF40" s="35">
        <v>100</v>
      </c>
      <c r="AG40" s="138">
        <f t="shared" si="13"/>
        <v>6</v>
      </c>
      <c r="AH40" s="152">
        <v>0</v>
      </c>
      <c r="AI40">
        <f t="shared" si="10"/>
        <v>0</v>
      </c>
    </row>
    <row r="41" spans="1:35" ht="16.5" customHeight="1">
      <c r="A41" s="298"/>
      <c r="B41" s="140" t="s">
        <v>139</v>
      </c>
      <c r="C41" s="107">
        <v>0</v>
      </c>
      <c r="D41" s="107">
        <v>0</v>
      </c>
      <c r="E41" s="107">
        <v>0</v>
      </c>
      <c r="F41" s="107">
        <v>0</v>
      </c>
      <c r="G41" s="107">
        <v>0</v>
      </c>
      <c r="H41" s="107">
        <v>0</v>
      </c>
      <c r="I41" s="107">
        <v>0</v>
      </c>
      <c r="J41" s="107">
        <v>0</v>
      </c>
      <c r="K41" s="107">
        <v>0</v>
      </c>
      <c r="L41" s="107">
        <v>0</v>
      </c>
      <c r="M41" s="140"/>
      <c r="N41" s="140" t="s">
        <v>139</v>
      </c>
      <c r="O41" s="69">
        <f t="shared" si="11"/>
        <v>0</v>
      </c>
      <c r="P41" s="69">
        <f t="shared" si="12"/>
        <v>0</v>
      </c>
      <c r="Q41" s="48">
        <v>0</v>
      </c>
      <c r="R41" s="140">
        <v>0</v>
      </c>
      <c r="S41" s="63">
        <v>0</v>
      </c>
      <c r="T41" s="107">
        <v>0</v>
      </c>
      <c r="U41" s="138">
        <f t="shared" si="14"/>
        <v>0</v>
      </c>
      <c r="V41" s="107">
        <v>0</v>
      </c>
      <c r="W41" s="138">
        <f t="shared" si="15"/>
        <v>0</v>
      </c>
      <c r="X41" s="107">
        <v>0</v>
      </c>
      <c r="Y41" s="138">
        <f t="shared" si="16"/>
        <v>0</v>
      </c>
      <c r="Z41" s="63"/>
      <c r="AA41" s="138">
        <f t="shared" si="17"/>
        <v>0</v>
      </c>
      <c r="AB41" s="63"/>
      <c r="AC41" s="138">
        <f t="shared" si="18"/>
        <v>0</v>
      </c>
      <c r="AD41" s="63"/>
      <c r="AE41" s="138">
        <f t="shared" si="19"/>
        <v>0</v>
      </c>
      <c r="AF41" s="63"/>
      <c r="AG41" s="138">
        <f t="shared" si="13"/>
        <v>0</v>
      </c>
      <c r="AH41" s="107">
        <v>0</v>
      </c>
      <c r="AI41">
        <f t="shared" si="10"/>
        <v>0</v>
      </c>
    </row>
    <row r="42" spans="1:35" ht="16.5" customHeight="1">
      <c r="A42" s="315" t="s">
        <v>112</v>
      </c>
      <c r="B42" s="69" t="s">
        <v>138</v>
      </c>
      <c r="C42" s="185">
        <v>84084</v>
      </c>
      <c r="D42" s="185">
        <v>38.5</v>
      </c>
      <c r="E42" s="185">
        <v>91.7</v>
      </c>
      <c r="F42" s="185">
        <v>0</v>
      </c>
      <c r="G42" s="185">
        <v>0</v>
      </c>
      <c r="H42" s="185">
        <v>0</v>
      </c>
      <c r="I42" s="185">
        <v>0</v>
      </c>
      <c r="J42" s="185">
        <v>8.3</v>
      </c>
      <c r="K42" s="185">
        <v>41.7</v>
      </c>
      <c r="L42" s="185">
        <v>0</v>
      </c>
      <c r="M42" s="146" t="s">
        <v>112</v>
      </c>
      <c r="N42" s="69" t="s">
        <v>138</v>
      </c>
      <c r="O42" s="69">
        <f t="shared" si="11"/>
        <v>84084</v>
      </c>
      <c r="P42" s="69">
        <f t="shared" si="12"/>
        <v>0</v>
      </c>
      <c r="Q42" s="158">
        <v>12</v>
      </c>
      <c r="R42" s="69">
        <v>12</v>
      </c>
      <c r="S42" s="138">
        <v>38.5</v>
      </c>
      <c r="T42" s="185">
        <v>91.7</v>
      </c>
      <c r="U42" s="138">
        <f t="shared" si="14"/>
        <v>11.004000000000001</v>
      </c>
      <c r="V42" s="185">
        <v>0</v>
      </c>
      <c r="W42" s="138">
        <f t="shared" si="15"/>
        <v>0</v>
      </c>
      <c r="X42" s="185">
        <v>0</v>
      </c>
      <c r="Y42" s="138">
        <f t="shared" si="16"/>
        <v>0</v>
      </c>
      <c r="Z42" s="138">
        <v>0</v>
      </c>
      <c r="AA42" s="138">
        <f t="shared" si="17"/>
        <v>0</v>
      </c>
      <c r="AB42" s="138">
        <v>0</v>
      </c>
      <c r="AC42" s="138">
        <f t="shared" si="18"/>
        <v>0</v>
      </c>
      <c r="AD42" s="138">
        <v>8.3</v>
      </c>
      <c r="AE42" s="138">
        <f t="shared" si="19"/>
        <v>0.9960000000000001</v>
      </c>
      <c r="AF42" s="138">
        <v>41.7</v>
      </c>
      <c r="AG42" s="138">
        <f t="shared" si="13"/>
        <v>5.0040000000000004</v>
      </c>
      <c r="AH42" s="185">
        <v>0</v>
      </c>
      <c r="AI42">
        <f t="shared" si="10"/>
        <v>0</v>
      </c>
    </row>
    <row r="43" spans="1:35" ht="16.5" customHeight="1" thickBot="1">
      <c r="A43" s="316"/>
      <c r="B43" s="69" t="s">
        <v>139</v>
      </c>
      <c r="C43" s="185">
        <v>4914</v>
      </c>
      <c r="D43" s="185">
        <v>5.4</v>
      </c>
      <c r="E43" s="185">
        <v>0</v>
      </c>
      <c r="F43" s="185">
        <v>20</v>
      </c>
      <c r="G43" s="185">
        <v>0</v>
      </c>
      <c r="H43" s="185">
        <v>0</v>
      </c>
      <c r="I43" s="185">
        <v>0</v>
      </c>
      <c r="J43" s="185">
        <v>80</v>
      </c>
      <c r="K43" s="185">
        <v>60</v>
      </c>
      <c r="L43" s="185">
        <v>0</v>
      </c>
      <c r="M43" s="9"/>
      <c r="N43" s="69" t="s">
        <v>139</v>
      </c>
      <c r="O43" s="69">
        <f t="shared" si="11"/>
        <v>4914</v>
      </c>
      <c r="P43" s="69">
        <f t="shared" si="12"/>
        <v>0</v>
      </c>
      <c r="Q43" s="12">
        <v>5</v>
      </c>
      <c r="R43" s="69">
        <v>5</v>
      </c>
      <c r="S43" s="138">
        <v>5.4</v>
      </c>
      <c r="T43" s="185">
        <v>0</v>
      </c>
      <c r="U43" s="138">
        <f t="shared" si="14"/>
        <v>0</v>
      </c>
      <c r="V43" s="185">
        <v>20</v>
      </c>
      <c r="W43" s="138">
        <f t="shared" si="15"/>
        <v>1</v>
      </c>
      <c r="X43" s="185">
        <v>0</v>
      </c>
      <c r="Y43" s="138">
        <f t="shared" si="16"/>
        <v>0</v>
      </c>
      <c r="Z43" s="138">
        <v>0</v>
      </c>
      <c r="AA43" s="138">
        <f t="shared" si="17"/>
        <v>0</v>
      </c>
      <c r="AB43" s="138">
        <v>0</v>
      </c>
      <c r="AC43" s="138">
        <f t="shared" si="18"/>
        <v>0</v>
      </c>
      <c r="AD43" s="138">
        <v>80</v>
      </c>
      <c r="AE43" s="138">
        <f t="shared" si="19"/>
        <v>4</v>
      </c>
      <c r="AF43" s="138">
        <v>60</v>
      </c>
      <c r="AG43" s="138">
        <f t="shared" si="13"/>
        <v>3</v>
      </c>
      <c r="AH43" s="185">
        <v>0</v>
      </c>
      <c r="AI43">
        <f t="shared" si="10"/>
        <v>0</v>
      </c>
    </row>
    <row r="44" spans="1:35" ht="19.5" customHeight="1" thickBot="1" thickTop="1">
      <c r="A44" s="291" t="s">
        <v>148</v>
      </c>
      <c r="B44" s="291"/>
      <c r="C44" s="111">
        <v>0</v>
      </c>
      <c r="D44" s="111"/>
      <c r="E44" s="111"/>
      <c r="F44" s="111"/>
      <c r="G44" s="111"/>
      <c r="H44" s="111"/>
      <c r="I44" s="111"/>
      <c r="J44" s="111"/>
      <c r="K44" s="111"/>
      <c r="L44" s="111"/>
      <c r="M44" s="2" t="s">
        <v>148</v>
      </c>
      <c r="N44" s="2"/>
      <c r="O44" s="69">
        <f t="shared" si="11"/>
        <v>0</v>
      </c>
      <c r="P44" s="69">
        <f t="shared" si="12"/>
        <v>0</v>
      </c>
      <c r="Q44" s="147"/>
      <c r="R44" s="2"/>
      <c r="S44" s="31"/>
      <c r="T44" s="111"/>
      <c r="U44" s="138">
        <f t="shared" si="14"/>
        <v>0</v>
      </c>
      <c r="V44" s="111"/>
      <c r="W44" s="138">
        <f t="shared" si="15"/>
        <v>0</v>
      </c>
      <c r="X44" s="111"/>
      <c r="Y44" s="138">
        <f t="shared" si="16"/>
        <v>0</v>
      </c>
      <c r="Z44" s="31"/>
      <c r="AA44" s="138">
        <f t="shared" si="17"/>
        <v>0</v>
      </c>
      <c r="AB44" s="31"/>
      <c r="AC44" s="138">
        <f t="shared" si="18"/>
        <v>0</v>
      </c>
      <c r="AD44" s="31"/>
      <c r="AE44" s="138">
        <f t="shared" si="19"/>
        <v>0</v>
      </c>
      <c r="AF44" s="31"/>
      <c r="AG44" s="138">
        <f t="shared" si="13"/>
        <v>0</v>
      </c>
      <c r="AH44" s="111"/>
      <c r="AI44">
        <f t="shared" si="10"/>
        <v>0</v>
      </c>
    </row>
    <row r="45" spans="1:35" ht="16.5" customHeight="1" thickTop="1">
      <c r="A45" s="301" t="s">
        <v>149</v>
      </c>
      <c r="B45" s="141" t="s">
        <v>138</v>
      </c>
      <c r="C45" s="185">
        <v>9100</v>
      </c>
      <c r="D45" s="185">
        <v>50</v>
      </c>
      <c r="E45" s="185">
        <v>0</v>
      </c>
      <c r="F45" s="185">
        <v>50</v>
      </c>
      <c r="G45" s="185">
        <v>0</v>
      </c>
      <c r="H45" s="185">
        <v>0</v>
      </c>
      <c r="I45" s="185">
        <v>50</v>
      </c>
      <c r="J45" s="185">
        <v>0</v>
      </c>
      <c r="K45" s="185">
        <v>100</v>
      </c>
      <c r="L45" s="185">
        <v>0</v>
      </c>
      <c r="M45" s="69" t="s">
        <v>149</v>
      </c>
      <c r="N45" s="142" t="s">
        <v>138</v>
      </c>
      <c r="O45" s="69">
        <f t="shared" si="11"/>
        <v>9100</v>
      </c>
      <c r="P45" s="69">
        <f t="shared" si="12"/>
        <v>20</v>
      </c>
      <c r="Q45" s="138">
        <v>1</v>
      </c>
      <c r="R45" s="69">
        <v>21</v>
      </c>
      <c r="S45" s="138">
        <v>50</v>
      </c>
      <c r="T45" s="185">
        <v>0</v>
      </c>
      <c r="U45" s="138">
        <f t="shared" si="14"/>
        <v>0</v>
      </c>
      <c r="V45" s="185">
        <v>50</v>
      </c>
      <c r="W45" s="138">
        <f t="shared" si="15"/>
        <v>0.5</v>
      </c>
      <c r="X45" s="185">
        <v>0</v>
      </c>
      <c r="Y45" s="138">
        <f t="shared" si="16"/>
        <v>0</v>
      </c>
      <c r="Z45" s="138">
        <v>0</v>
      </c>
      <c r="AA45" s="138">
        <f t="shared" si="17"/>
        <v>0</v>
      </c>
      <c r="AB45" s="138">
        <v>50</v>
      </c>
      <c r="AC45" s="138">
        <f t="shared" si="18"/>
        <v>0.5</v>
      </c>
      <c r="AD45" s="138">
        <v>0</v>
      </c>
      <c r="AE45" s="138">
        <f t="shared" si="19"/>
        <v>0</v>
      </c>
      <c r="AF45" s="138">
        <v>100</v>
      </c>
      <c r="AG45" s="138">
        <f t="shared" si="13"/>
        <v>21</v>
      </c>
      <c r="AH45" s="185">
        <v>0</v>
      </c>
      <c r="AI45">
        <f t="shared" si="10"/>
        <v>0</v>
      </c>
    </row>
    <row r="46" spans="1:35" ht="16.5" customHeight="1">
      <c r="A46" s="301"/>
      <c r="B46" s="146" t="s">
        <v>139</v>
      </c>
      <c r="C46" s="181">
        <v>0</v>
      </c>
      <c r="D46" s="181">
        <v>0</v>
      </c>
      <c r="E46" s="183">
        <v>0</v>
      </c>
      <c r="F46" s="183">
        <v>0</v>
      </c>
      <c r="G46" s="183">
        <v>0</v>
      </c>
      <c r="H46" s="183">
        <v>0</v>
      </c>
      <c r="I46" s="183">
        <v>0</v>
      </c>
      <c r="J46" s="183">
        <v>0</v>
      </c>
      <c r="K46" s="181">
        <v>0</v>
      </c>
      <c r="L46" s="181">
        <v>0</v>
      </c>
      <c r="M46" s="69"/>
      <c r="N46" s="69" t="s">
        <v>139</v>
      </c>
      <c r="O46" s="69">
        <f t="shared" si="11"/>
        <v>0</v>
      </c>
      <c r="P46" s="69">
        <f t="shared" si="12"/>
        <v>7</v>
      </c>
      <c r="Q46" s="65">
        <v>0</v>
      </c>
      <c r="R46" s="69">
        <v>7</v>
      </c>
      <c r="S46" s="167">
        <v>0</v>
      </c>
      <c r="T46" s="183">
        <v>0</v>
      </c>
      <c r="U46" s="138">
        <f t="shared" si="14"/>
        <v>0</v>
      </c>
      <c r="V46" s="183">
        <v>0</v>
      </c>
      <c r="W46" s="138">
        <f t="shared" si="15"/>
        <v>0</v>
      </c>
      <c r="X46" s="183">
        <v>0</v>
      </c>
      <c r="Y46" s="138">
        <f t="shared" si="16"/>
        <v>0</v>
      </c>
      <c r="Z46" s="65"/>
      <c r="AA46" s="138">
        <f t="shared" si="17"/>
        <v>0</v>
      </c>
      <c r="AB46" s="65"/>
      <c r="AC46" s="138">
        <f t="shared" si="18"/>
        <v>0</v>
      </c>
      <c r="AD46" s="65"/>
      <c r="AE46" s="138">
        <f t="shared" si="19"/>
        <v>0</v>
      </c>
      <c r="AF46" s="167"/>
      <c r="AG46" s="138">
        <f t="shared" si="13"/>
        <v>0</v>
      </c>
      <c r="AH46" s="181">
        <v>0</v>
      </c>
      <c r="AI46">
        <f t="shared" si="10"/>
        <v>0</v>
      </c>
    </row>
    <row r="47" spans="1:35" ht="16.5" customHeight="1">
      <c r="A47" s="297" t="s">
        <v>150</v>
      </c>
      <c r="B47" s="139" t="s">
        <v>138</v>
      </c>
      <c r="C47" s="152">
        <v>40222</v>
      </c>
      <c r="D47" s="152">
        <v>44.2</v>
      </c>
      <c r="E47" s="152">
        <v>80</v>
      </c>
      <c r="F47" s="152">
        <v>20</v>
      </c>
      <c r="G47" s="152">
        <v>0</v>
      </c>
      <c r="H47" s="152">
        <v>0</v>
      </c>
      <c r="I47" s="152">
        <v>0</v>
      </c>
      <c r="J47" s="152">
        <v>0</v>
      </c>
      <c r="K47" s="152">
        <v>80</v>
      </c>
      <c r="L47" s="152">
        <v>0</v>
      </c>
      <c r="M47" s="139" t="s">
        <v>150</v>
      </c>
      <c r="N47" s="139" t="s">
        <v>138</v>
      </c>
      <c r="O47" s="69">
        <f t="shared" si="11"/>
        <v>40222</v>
      </c>
      <c r="P47" s="69">
        <f t="shared" si="12"/>
        <v>12</v>
      </c>
      <c r="Q47" s="35">
        <v>5</v>
      </c>
      <c r="R47" s="139">
        <v>17</v>
      </c>
      <c r="S47" s="35">
        <v>44.2</v>
      </c>
      <c r="T47" s="152">
        <v>80</v>
      </c>
      <c r="U47" s="138">
        <f t="shared" si="14"/>
        <v>4</v>
      </c>
      <c r="V47" s="152">
        <v>20</v>
      </c>
      <c r="W47" s="138">
        <f t="shared" si="15"/>
        <v>1</v>
      </c>
      <c r="X47" s="152">
        <v>0</v>
      </c>
      <c r="Y47" s="138">
        <f t="shared" si="16"/>
        <v>0</v>
      </c>
      <c r="Z47" s="35">
        <v>0</v>
      </c>
      <c r="AA47" s="138">
        <f t="shared" si="17"/>
        <v>0</v>
      </c>
      <c r="AB47" s="35">
        <v>0</v>
      </c>
      <c r="AC47" s="138">
        <f t="shared" si="18"/>
        <v>0</v>
      </c>
      <c r="AD47" s="35">
        <v>0</v>
      </c>
      <c r="AE47" s="138">
        <f t="shared" si="19"/>
        <v>0</v>
      </c>
      <c r="AF47" s="35">
        <v>80</v>
      </c>
      <c r="AG47" s="138">
        <f t="shared" si="13"/>
        <v>13.6</v>
      </c>
      <c r="AH47" s="152">
        <v>0</v>
      </c>
      <c r="AI47">
        <f t="shared" si="10"/>
        <v>0</v>
      </c>
    </row>
    <row r="48" spans="1:35" ht="16.5" customHeight="1">
      <c r="A48" s="298"/>
      <c r="B48" s="140" t="s">
        <v>139</v>
      </c>
      <c r="C48" s="107">
        <v>0</v>
      </c>
      <c r="D48" s="107">
        <v>0</v>
      </c>
      <c r="E48" s="107">
        <v>0</v>
      </c>
      <c r="F48" s="107">
        <v>0</v>
      </c>
      <c r="G48" s="107">
        <v>0</v>
      </c>
      <c r="H48" s="107">
        <v>0</v>
      </c>
      <c r="I48" s="107">
        <v>0</v>
      </c>
      <c r="J48" s="107">
        <v>0</v>
      </c>
      <c r="K48" s="107">
        <v>0</v>
      </c>
      <c r="L48" s="107">
        <v>0</v>
      </c>
      <c r="M48" s="140"/>
      <c r="N48" s="140" t="s">
        <v>139</v>
      </c>
      <c r="O48" s="69">
        <f t="shared" si="11"/>
        <v>0</v>
      </c>
      <c r="P48" s="69">
        <f t="shared" si="12"/>
        <v>6</v>
      </c>
      <c r="Q48" s="63">
        <v>0</v>
      </c>
      <c r="R48" s="140">
        <v>6</v>
      </c>
      <c r="S48" s="63">
        <v>0</v>
      </c>
      <c r="T48" s="107">
        <v>0</v>
      </c>
      <c r="U48" s="138">
        <f t="shared" si="14"/>
        <v>0</v>
      </c>
      <c r="V48" s="107">
        <v>0</v>
      </c>
      <c r="W48" s="138">
        <f t="shared" si="15"/>
        <v>0</v>
      </c>
      <c r="X48" s="107">
        <v>0</v>
      </c>
      <c r="Y48" s="138">
        <f t="shared" si="16"/>
        <v>0</v>
      </c>
      <c r="Z48" s="63"/>
      <c r="AA48" s="138">
        <f t="shared" si="17"/>
        <v>0</v>
      </c>
      <c r="AB48" s="63"/>
      <c r="AC48" s="138">
        <f t="shared" si="18"/>
        <v>0</v>
      </c>
      <c r="AD48" s="63"/>
      <c r="AE48" s="138">
        <f t="shared" si="19"/>
        <v>0</v>
      </c>
      <c r="AF48" s="63"/>
      <c r="AG48" s="138">
        <f t="shared" si="13"/>
        <v>0</v>
      </c>
      <c r="AH48" s="107">
        <v>0</v>
      </c>
      <c r="AI48">
        <f t="shared" si="10"/>
        <v>0</v>
      </c>
    </row>
    <row r="49" spans="1:35" ht="16.5" customHeight="1">
      <c r="A49" s="301" t="s">
        <v>151</v>
      </c>
      <c r="B49" s="9" t="s">
        <v>138</v>
      </c>
      <c r="C49" s="185">
        <v>54654.6</v>
      </c>
      <c r="D49" s="185">
        <v>42.9</v>
      </c>
      <c r="E49" s="185">
        <v>100</v>
      </c>
      <c r="F49" s="185">
        <v>0</v>
      </c>
      <c r="G49" s="185">
        <v>0</v>
      </c>
      <c r="H49" s="185">
        <v>0</v>
      </c>
      <c r="I49" s="185">
        <v>0</v>
      </c>
      <c r="J49" s="185">
        <v>0</v>
      </c>
      <c r="K49" s="185">
        <v>100</v>
      </c>
      <c r="L49" s="185">
        <v>0</v>
      </c>
      <c r="M49" s="69" t="s">
        <v>151</v>
      </c>
      <c r="N49" s="142" t="s">
        <v>138</v>
      </c>
      <c r="O49" s="69">
        <f t="shared" si="11"/>
        <v>54654.6</v>
      </c>
      <c r="P49" s="69">
        <f t="shared" si="12"/>
        <v>0</v>
      </c>
      <c r="Q49" s="138">
        <v>7</v>
      </c>
      <c r="R49" s="69">
        <v>7</v>
      </c>
      <c r="S49" s="210">
        <v>42.9</v>
      </c>
      <c r="T49" s="185">
        <v>100</v>
      </c>
      <c r="U49" s="138">
        <f t="shared" si="14"/>
        <v>7</v>
      </c>
      <c r="V49" s="185">
        <v>0</v>
      </c>
      <c r="W49" s="138">
        <f t="shared" si="15"/>
        <v>0</v>
      </c>
      <c r="X49" s="185">
        <v>0</v>
      </c>
      <c r="Y49" s="138">
        <f t="shared" si="16"/>
        <v>0</v>
      </c>
      <c r="Z49" s="210">
        <v>0</v>
      </c>
      <c r="AA49" s="138">
        <f t="shared" si="17"/>
        <v>0</v>
      </c>
      <c r="AB49" s="210">
        <v>0</v>
      </c>
      <c r="AC49" s="138">
        <f t="shared" si="18"/>
        <v>0</v>
      </c>
      <c r="AD49" s="210">
        <v>0</v>
      </c>
      <c r="AE49" s="138">
        <f t="shared" si="19"/>
        <v>0</v>
      </c>
      <c r="AF49" s="211">
        <v>100</v>
      </c>
      <c r="AG49" s="138">
        <f t="shared" si="13"/>
        <v>7</v>
      </c>
      <c r="AH49" s="185">
        <v>0</v>
      </c>
      <c r="AI49">
        <f t="shared" si="10"/>
        <v>0</v>
      </c>
    </row>
    <row r="50" spans="1:35" ht="16.5" customHeight="1" thickBot="1">
      <c r="A50" s="301"/>
      <c r="B50" s="144" t="s">
        <v>139</v>
      </c>
      <c r="C50" s="185">
        <v>8736</v>
      </c>
      <c r="D50" s="185">
        <v>12</v>
      </c>
      <c r="E50" s="185">
        <v>0</v>
      </c>
      <c r="F50" s="185">
        <v>75</v>
      </c>
      <c r="G50" s="185">
        <v>13.7</v>
      </c>
      <c r="H50" s="185">
        <v>0</v>
      </c>
      <c r="I50" s="185">
        <v>0</v>
      </c>
      <c r="J50" s="185">
        <v>11.3</v>
      </c>
      <c r="K50" s="185">
        <v>100</v>
      </c>
      <c r="L50" s="185">
        <v>0</v>
      </c>
      <c r="M50" s="69"/>
      <c r="N50" s="69" t="s">
        <v>139</v>
      </c>
      <c r="O50" s="69">
        <f t="shared" si="11"/>
        <v>8736</v>
      </c>
      <c r="P50" s="69">
        <f t="shared" si="12"/>
        <v>0</v>
      </c>
      <c r="Q50" s="138">
        <v>4</v>
      </c>
      <c r="R50" s="69">
        <v>4</v>
      </c>
      <c r="S50" s="211">
        <v>12</v>
      </c>
      <c r="T50" s="185">
        <v>0</v>
      </c>
      <c r="U50" s="138">
        <f t="shared" si="14"/>
        <v>0</v>
      </c>
      <c r="V50" s="185">
        <v>75</v>
      </c>
      <c r="W50" s="138">
        <f t="shared" si="15"/>
        <v>3</v>
      </c>
      <c r="X50" s="185">
        <v>13.7</v>
      </c>
      <c r="Y50" s="138">
        <f t="shared" si="16"/>
        <v>0.5479999999999999</v>
      </c>
      <c r="Z50" s="210">
        <v>0</v>
      </c>
      <c r="AA50" s="138">
        <f t="shared" si="17"/>
        <v>0</v>
      </c>
      <c r="AB50" s="210">
        <v>0</v>
      </c>
      <c r="AC50" s="138">
        <f t="shared" si="18"/>
        <v>0</v>
      </c>
      <c r="AD50" s="210">
        <v>0</v>
      </c>
      <c r="AE50" s="138">
        <f t="shared" si="19"/>
        <v>0</v>
      </c>
      <c r="AF50" s="211">
        <v>100</v>
      </c>
      <c r="AG50" s="138">
        <f t="shared" si="13"/>
        <v>4</v>
      </c>
      <c r="AH50" s="185">
        <v>0</v>
      </c>
      <c r="AI50">
        <f t="shared" si="10"/>
        <v>0</v>
      </c>
    </row>
    <row r="51" spans="1:35" ht="16.5" customHeight="1" thickBot="1" thickTop="1">
      <c r="A51" s="280" t="s">
        <v>123</v>
      </c>
      <c r="B51" s="90" t="s">
        <v>138</v>
      </c>
      <c r="C51" s="165">
        <v>990080</v>
      </c>
      <c r="D51" s="165">
        <f>C64/18</f>
        <v>35.41111111111111</v>
      </c>
      <c r="E51" s="165">
        <v>84.02091503267975</v>
      </c>
      <c r="F51" s="165">
        <v>9.183006535947712</v>
      </c>
      <c r="G51" s="165">
        <v>5.81830065359477</v>
      </c>
      <c r="H51" s="165">
        <v>0</v>
      </c>
      <c r="I51" s="165">
        <v>0.32679738562091504</v>
      </c>
      <c r="J51" s="165">
        <v>0.6509803921568629</v>
      </c>
      <c r="K51" s="165">
        <v>73.6</v>
      </c>
      <c r="L51" s="165">
        <v>1.9</v>
      </c>
      <c r="M51" s="90" t="s">
        <v>123</v>
      </c>
      <c r="N51" s="90" t="s">
        <v>138</v>
      </c>
      <c r="O51" s="38">
        <f aca="true" t="shared" si="20" ref="O51:S52">O5+O7+O9+O11+O13+O15+O17+O19+O21+O23+O34+O36+O38+O40+O42+O45+O47+O49</f>
        <v>990080</v>
      </c>
      <c r="P51" s="38">
        <f t="shared" si="20"/>
        <v>44</v>
      </c>
      <c r="Q51" s="38">
        <f t="shared" si="20"/>
        <v>153</v>
      </c>
      <c r="R51" s="38">
        <f t="shared" si="20"/>
        <v>197</v>
      </c>
      <c r="S51" s="38">
        <f t="shared" si="20"/>
        <v>637.4</v>
      </c>
      <c r="T51" s="66"/>
      <c r="U51" s="90">
        <f>U5+U7+U9+U11+U13+U15+U17+U19+U21+U23+U34+U36+U38+U40+U42+U45+U47+U49</f>
        <v>128.55200000000002</v>
      </c>
      <c r="V51" s="189">
        <v>9.2</v>
      </c>
      <c r="W51" s="90">
        <f>W5+W7+W9+W11+W13+W15+W17+W19+W21+W23+W34+W36+W38+W40+W42+W45+W47+W49</f>
        <v>14.049999999999999</v>
      </c>
      <c r="X51" s="189">
        <v>5.8</v>
      </c>
      <c r="Y51" s="90">
        <f>Y5+Y7+Y9+Y11+Y13+Y15+Y17+Y19+Y21+Y23+Y34+Y36+Y38+Y40+Y42+Y45+Y47+Y49</f>
        <v>8.902</v>
      </c>
      <c r="Z51" s="66"/>
      <c r="AA51" s="90">
        <f>AA5+AA7+AA9+AA11+AA13+AA15+AA17+AA19+AA21+AA23+AA34+AA36+AA38+AA40+AA42+AA45+AA47+AA49</f>
        <v>0</v>
      </c>
      <c r="AB51" s="66"/>
      <c r="AC51" s="90">
        <f>AC5+AC7+AC9+AC11+AC13+AC15+AC17+AC19+AC21+AC23+AC34+AC36+AC38+AC40+AC42+AC45+AC47+AC49</f>
        <v>0.5</v>
      </c>
      <c r="AD51" s="66"/>
      <c r="AE51" s="90">
        <f>AE5+AE7+AE9+AE11+AE13+AE15+AE17+AE19+AE21+AE23+AE34+AE36+AE38+AE40+AE42+AE45+AE47+AE49</f>
        <v>0.9960000000000001</v>
      </c>
      <c r="AF51" s="66"/>
      <c r="AG51" s="90">
        <f>AG5+AG7+AG9+AG11+AG13+AG15+AG17+AG19+AG21+AG23+AG34+AG36+AG38+AG40+AG42+AG45+AG47+AG49</f>
        <v>144.99200000000002</v>
      </c>
      <c r="AH51" s="66"/>
      <c r="AI51" s="90">
        <f>AI5+AI7+AI9+AI11+AI13+AI15+AI17+AI19+AI21+AI23+AI34+AI36+AI38+AI40+AI42+AI45+AI47+AI49</f>
        <v>1.9110000000000003</v>
      </c>
    </row>
    <row r="52" spans="1:35" ht="14.25" customHeight="1" thickBot="1" thickTop="1">
      <c r="A52" s="281"/>
      <c r="B52" s="7" t="s">
        <v>139</v>
      </c>
      <c r="C52" s="166">
        <v>76430.9</v>
      </c>
      <c r="D52" s="166">
        <v>7.315333333333333</v>
      </c>
      <c r="E52" s="166">
        <v>6.8</v>
      </c>
      <c r="F52" s="166">
        <v>44.7</v>
      </c>
      <c r="G52" s="166">
        <v>0.8698412698412696</v>
      </c>
      <c r="H52" s="166">
        <v>1.6111111111111112</v>
      </c>
      <c r="I52" s="166">
        <v>0</v>
      </c>
      <c r="J52" s="166">
        <v>46.03174603174603</v>
      </c>
      <c r="K52" s="166">
        <v>62.5025</v>
      </c>
      <c r="L52" s="166">
        <v>0</v>
      </c>
      <c r="M52" s="7"/>
      <c r="N52" s="7" t="s">
        <v>139</v>
      </c>
      <c r="O52" s="38">
        <f t="shared" si="20"/>
        <v>76430.90000000001</v>
      </c>
      <c r="P52" s="38">
        <f t="shared" si="20"/>
        <v>17</v>
      </c>
      <c r="Q52" s="38">
        <f t="shared" si="20"/>
        <v>63</v>
      </c>
      <c r="R52" s="38">
        <f t="shared" si="20"/>
        <v>80</v>
      </c>
      <c r="S52" s="38">
        <f t="shared" si="20"/>
        <v>109.73</v>
      </c>
      <c r="T52" s="39"/>
      <c r="U52" s="90">
        <f>U6+U8+U10+U12+U14+U16+U18+U20+U22+U24+U35+U37+U39+U41+U43+U46+U48+U50</f>
        <v>4.015</v>
      </c>
      <c r="V52" s="190">
        <v>41.3</v>
      </c>
      <c r="W52" s="90">
        <f>W6+W8+W10+W12+W14+W16+W18+W20+W22+W24+W35+W37+W39+W41+W43+W46+W48+W50</f>
        <v>27.97</v>
      </c>
      <c r="X52" s="190">
        <v>0</v>
      </c>
      <c r="Y52" s="90">
        <f>Y6+Y8+Y10+Y12+Y14+Y16+Y18+Y20+Y22+Y24+Y35+Y37+Y39+Y41+Y43+Y46+Y48+Y50</f>
        <v>0.5479999999999999</v>
      </c>
      <c r="Z52" s="39"/>
      <c r="AA52" s="90">
        <f>AA6+AA8+AA10+AA12+AA14+AA16+AA18+AA20+AA22+AA24+AA35+AA37+AA39+AA41+AA43+AA46+AA48+AA50</f>
        <v>1.015</v>
      </c>
      <c r="AB52" s="39"/>
      <c r="AC52" s="90">
        <f>AC6+AC8+AC10+AC12+AC14+AC16+AC18+AC20+AC22+AC24+AC35+AC37+AC39+AC41+AC43+AC46+AC48+AC50</f>
        <v>0</v>
      </c>
      <c r="AD52" s="39"/>
      <c r="AE52" s="90">
        <f>AE6+AE8+AE10+AE12+AE14+AE16+AE18+AE20+AE22+AE24+AE35+AE37+AE39+AE41+AE43+AE46+AE48+AE50</f>
        <v>29</v>
      </c>
      <c r="AF52" s="39"/>
      <c r="AG52" s="90">
        <f>AG6+AG8+AG10+AG12+AG14+AG16+AG18+AG20+AG22+AG24+AG35+AG37+AG39+AG41+AG43+AG46+AG48+AG50</f>
        <v>50.001999999999995</v>
      </c>
      <c r="AH52" s="39"/>
      <c r="AI52" s="90">
        <f>AI6+AI8+AI10+AI12+AI14+AI16+AI18+AI20+AI22+AI24+AI35+AI37+AI39+AI41+AI43+AI46+AI48+AI50</f>
        <v>0</v>
      </c>
    </row>
    <row r="53" spans="1:35" ht="15" customHeight="1" thickTop="1">
      <c r="A53" s="145">
        <v>1</v>
      </c>
      <c r="B53" s="312" t="s">
        <v>205</v>
      </c>
      <c r="C53" s="312"/>
      <c r="D53" s="312"/>
      <c r="E53" s="145">
        <v>4</v>
      </c>
      <c r="F53" s="317" t="s">
        <v>0</v>
      </c>
      <c r="G53" s="317"/>
      <c r="H53" s="317"/>
      <c r="I53" s="317"/>
      <c r="J53" s="141"/>
      <c r="K53" s="134"/>
      <c r="L53" s="134"/>
      <c r="M53" s="88"/>
      <c r="N53" s="88"/>
      <c r="O53" s="88"/>
      <c r="P53" s="88"/>
      <c r="Q53" s="88"/>
      <c r="R53" s="88"/>
      <c r="S53" s="180"/>
      <c r="T53" s="180"/>
      <c r="U53" s="180"/>
      <c r="V53" s="180"/>
      <c r="W53" s="180"/>
      <c r="X53" s="180"/>
      <c r="Y53" s="180"/>
      <c r="Z53" s="180"/>
      <c r="AA53" s="180"/>
      <c r="AB53" s="180"/>
      <c r="AC53" s="138"/>
      <c r="AD53" s="180"/>
      <c r="AE53" s="180"/>
      <c r="AF53" s="180"/>
      <c r="AG53" s="180"/>
      <c r="AH53" s="180"/>
      <c r="AI53">
        <f>AH53*R53/100</f>
        <v>0</v>
      </c>
    </row>
    <row r="54" spans="1:34" ht="15" customHeight="1">
      <c r="A54" s="26">
        <v>2</v>
      </c>
      <c r="B54" s="313" t="s">
        <v>206</v>
      </c>
      <c r="C54" s="313"/>
      <c r="D54" s="313"/>
      <c r="E54" s="26">
        <v>5</v>
      </c>
      <c r="F54" s="318" t="s">
        <v>204</v>
      </c>
      <c r="G54" s="318"/>
      <c r="H54" s="318"/>
      <c r="I54" s="318"/>
      <c r="J54" s="89"/>
      <c r="K54" s="89"/>
      <c r="L54" s="89"/>
      <c r="M54" s="26"/>
      <c r="N54" s="26"/>
      <c r="O54" s="26"/>
      <c r="P54" s="26"/>
      <c r="Q54" s="26"/>
      <c r="R54" s="26"/>
      <c r="S54" s="89"/>
      <c r="T54" s="89"/>
      <c r="U54" s="89"/>
      <c r="V54" s="89"/>
      <c r="W54" s="89"/>
      <c r="X54" s="89"/>
      <c r="Y54" s="89"/>
      <c r="Z54" s="89"/>
      <c r="AA54" s="89"/>
      <c r="AB54" s="89"/>
      <c r="AC54" s="138"/>
      <c r="AD54" s="89"/>
      <c r="AE54" s="89"/>
      <c r="AF54" s="89"/>
      <c r="AG54" s="89"/>
      <c r="AH54" s="89"/>
    </row>
    <row r="55" spans="1:34" ht="15" customHeight="1">
      <c r="A55" s="26">
        <v>3</v>
      </c>
      <c r="B55" s="313" t="s">
        <v>207</v>
      </c>
      <c r="C55" s="313"/>
      <c r="D55" s="313"/>
      <c r="E55" s="26">
        <v>6</v>
      </c>
      <c r="F55" s="314" t="s">
        <v>59</v>
      </c>
      <c r="G55" s="314"/>
      <c r="H55" s="314"/>
      <c r="I55" s="314"/>
      <c r="J55" s="89"/>
      <c r="K55" s="89"/>
      <c r="L55" s="89"/>
      <c r="M55" s="26"/>
      <c r="N55" s="26"/>
      <c r="O55" s="26"/>
      <c r="P55" s="26"/>
      <c r="Q55" s="26"/>
      <c r="R55" s="26"/>
      <c r="S55" s="89"/>
      <c r="T55" s="89"/>
      <c r="U55" s="89"/>
      <c r="V55" s="89"/>
      <c r="W55" s="89"/>
      <c r="X55" s="89"/>
      <c r="Y55" s="89"/>
      <c r="Z55" s="89"/>
      <c r="AA55" s="89"/>
      <c r="AB55" s="89"/>
      <c r="AC55" s="138"/>
      <c r="AD55" s="89"/>
      <c r="AE55" s="89"/>
      <c r="AF55" s="89"/>
      <c r="AG55" s="89"/>
      <c r="AH55" s="89"/>
    </row>
    <row r="56" spans="1:34" ht="15" customHeight="1">
      <c r="A56" s="26"/>
      <c r="B56" s="313"/>
      <c r="C56" s="313"/>
      <c r="D56" s="313"/>
      <c r="E56" s="26"/>
      <c r="F56" s="313"/>
      <c r="G56" s="313"/>
      <c r="H56" s="89"/>
      <c r="I56" s="89"/>
      <c r="J56" s="89"/>
      <c r="K56" s="89"/>
      <c r="L56" s="89"/>
      <c r="M56" s="26"/>
      <c r="N56" s="26"/>
      <c r="O56" s="26"/>
      <c r="P56" s="26"/>
      <c r="Q56" s="26"/>
      <c r="R56" s="26"/>
      <c r="S56" s="89"/>
      <c r="T56" s="89"/>
      <c r="U56" s="241">
        <f>U51/153*100</f>
        <v>84.02091503267975</v>
      </c>
      <c r="V56" s="241"/>
      <c r="W56" s="241">
        <f aca="true" t="shared" si="21" ref="W56:AE56">W51/153*100</f>
        <v>9.183006535947712</v>
      </c>
      <c r="X56" s="241"/>
      <c r="Y56" s="241">
        <f t="shared" si="21"/>
        <v>5.81830065359477</v>
      </c>
      <c r="Z56" s="241"/>
      <c r="AA56" s="241">
        <f t="shared" si="21"/>
        <v>0</v>
      </c>
      <c r="AB56" s="241"/>
      <c r="AC56" s="241">
        <f t="shared" si="21"/>
        <v>0.32679738562091504</v>
      </c>
      <c r="AD56" s="241"/>
      <c r="AE56" s="241">
        <f t="shared" si="21"/>
        <v>0.6509803921568629</v>
      </c>
      <c r="AF56" s="89">
        <f>SUM(U56:AE56)</f>
        <v>100.00000000000003</v>
      </c>
      <c r="AG56" s="89"/>
      <c r="AH56" s="89"/>
    </row>
    <row r="57" spans="1:34" ht="15" customHeight="1">
      <c r="A57" s="257">
        <v>69</v>
      </c>
      <c r="B57" s="257"/>
      <c r="C57" s="257"/>
      <c r="D57" s="257"/>
      <c r="E57" s="257"/>
      <c r="F57" s="257"/>
      <c r="G57" s="257"/>
      <c r="H57" s="257"/>
      <c r="I57" s="257"/>
      <c r="J57" s="257"/>
      <c r="K57" s="257"/>
      <c r="L57" s="257"/>
      <c r="M57" s="26"/>
      <c r="N57" s="26"/>
      <c r="O57" s="26"/>
      <c r="P57" s="26"/>
      <c r="Q57" s="26"/>
      <c r="R57" s="26"/>
      <c r="S57" s="89"/>
      <c r="T57" s="89"/>
      <c r="U57" s="241">
        <f>U52/63*100</f>
        <v>6.373015873015872</v>
      </c>
      <c r="V57" s="241"/>
      <c r="W57" s="241">
        <f aca="true" t="shared" si="22" ref="W57:AC57">W52/63*100</f>
        <v>44.3968253968254</v>
      </c>
      <c r="X57" s="241"/>
      <c r="Y57" s="241">
        <f t="shared" si="22"/>
        <v>0.8698412698412696</v>
      </c>
      <c r="Z57" s="241"/>
      <c r="AA57" s="241">
        <f t="shared" si="22"/>
        <v>1.6111111111111112</v>
      </c>
      <c r="AB57" s="241"/>
      <c r="AC57" s="241">
        <f t="shared" si="22"/>
        <v>0</v>
      </c>
      <c r="AD57" s="241"/>
      <c r="AE57" s="241">
        <f>AE52/63*100</f>
        <v>46.03174603174603</v>
      </c>
      <c r="AF57" s="241">
        <f>SUM(U57:AE57)</f>
        <v>99.28253968253969</v>
      </c>
      <c r="AG57" s="89"/>
      <c r="AH57" s="89"/>
    </row>
    <row r="58" ht="12.75">
      <c r="C58" s="96"/>
    </row>
    <row r="60" spans="1:35" ht="21">
      <c r="A60" s="299"/>
      <c r="B60" s="299"/>
      <c r="C60" s="299"/>
      <c r="D60" s="299"/>
      <c r="U60">
        <f>U51/197*100</f>
        <v>65.25482233502538</v>
      </c>
      <c r="W60">
        <f>W51/197*100</f>
        <v>7.131979695431472</v>
      </c>
      <c r="Y60">
        <f>Y51/197*100</f>
        <v>4.518781725888324</v>
      </c>
      <c r="AA60">
        <f>AA51/197*100</f>
        <v>0</v>
      </c>
      <c r="AC60">
        <f>AC51/197*100</f>
        <v>0.25380710659898476</v>
      </c>
      <c r="AE60">
        <f>AE51/197*100</f>
        <v>0.5055837563451777</v>
      </c>
      <c r="AG60">
        <f>AG51/197*100</f>
        <v>73.60000000000001</v>
      </c>
      <c r="AI60">
        <f>AI51/197*100</f>
        <v>0.97005076142132</v>
      </c>
    </row>
    <row r="61" spans="19:35" ht="12.75">
      <c r="S61">
        <f>S51/18</f>
        <v>35.41111111111111</v>
      </c>
      <c r="U61">
        <f>U52/80*100</f>
        <v>5.01875</v>
      </c>
      <c r="W61">
        <f>W52/80*100</f>
        <v>34.9625</v>
      </c>
      <c r="Y61">
        <f>Y52/80*100</f>
        <v>0.6849999999999999</v>
      </c>
      <c r="AA61">
        <f>AA52/80*100</f>
        <v>1.2687499999999998</v>
      </c>
      <c r="AC61">
        <f>AC52/80*100</f>
        <v>0</v>
      </c>
      <c r="AE61">
        <f>AE52/80*100</f>
        <v>36.25</v>
      </c>
      <c r="AG61">
        <f>AG52/80*100</f>
        <v>62.5025</v>
      </c>
      <c r="AI61">
        <f>AI52/80*100</f>
        <v>0</v>
      </c>
    </row>
    <row r="62" ht="12.75">
      <c r="S62">
        <f>S52/15</f>
        <v>7.315333333333333</v>
      </c>
    </row>
    <row r="64" ht="12.75">
      <c r="C64">
        <v>637.4</v>
      </c>
    </row>
    <row r="65" ht="12.75">
      <c r="C65">
        <v>109.73</v>
      </c>
    </row>
    <row r="67" ht="12.75">
      <c r="X67">
        <f>U60+W60+Y60+AA60+AC60+AE60</f>
        <v>77.66497461928934</v>
      </c>
    </row>
    <row r="69" spans="1:12" ht="12.75">
      <c r="A69" t="s">
        <v>214</v>
      </c>
      <c r="B69" t="s">
        <v>269</v>
      </c>
      <c r="D69" t="s">
        <v>270</v>
      </c>
      <c r="E69">
        <v>1</v>
      </c>
      <c r="F69">
        <v>2</v>
      </c>
      <c r="G69">
        <v>3</v>
      </c>
      <c r="H69">
        <v>15</v>
      </c>
      <c r="J69">
        <v>18</v>
      </c>
      <c r="K69" t="s">
        <v>271</v>
      </c>
      <c r="L69" t="s">
        <v>272</v>
      </c>
    </row>
    <row r="70" spans="1:12" ht="12.75">
      <c r="A70">
        <v>11</v>
      </c>
      <c r="B70">
        <v>1</v>
      </c>
      <c r="D70">
        <v>42.9</v>
      </c>
      <c r="E70">
        <v>85.7</v>
      </c>
      <c r="F70">
        <v>0</v>
      </c>
      <c r="G70">
        <v>0</v>
      </c>
      <c r="H70">
        <v>0</v>
      </c>
      <c r="J70">
        <v>0</v>
      </c>
      <c r="K70">
        <v>100</v>
      </c>
      <c r="L70">
        <v>0</v>
      </c>
    </row>
    <row r="71" spans="1:12" ht="12.75">
      <c r="A71">
        <v>11</v>
      </c>
      <c r="B71">
        <v>2</v>
      </c>
      <c r="D71">
        <v>12</v>
      </c>
      <c r="E71">
        <v>0</v>
      </c>
      <c r="F71">
        <v>75</v>
      </c>
      <c r="G71">
        <v>0</v>
      </c>
      <c r="H71">
        <v>0</v>
      </c>
      <c r="J71">
        <v>0</v>
      </c>
      <c r="K71">
        <v>100</v>
      </c>
      <c r="L71">
        <v>0</v>
      </c>
    </row>
    <row r="72" spans="1:12" ht="12.75">
      <c r="A72">
        <v>12</v>
      </c>
      <c r="B72">
        <v>1</v>
      </c>
      <c r="D72">
        <v>15.7</v>
      </c>
      <c r="E72">
        <v>71.4</v>
      </c>
      <c r="F72">
        <v>14.3</v>
      </c>
      <c r="G72">
        <v>7.1</v>
      </c>
      <c r="H72">
        <v>0</v>
      </c>
      <c r="J72">
        <v>0</v>
      </c>
      <c r="K72">
        <v>35.7</v>
      </c>
      <c r="L72">
        <v>0</v>
      </c>
    </row>
    <row r="73" spans="1:12" ht="12.75">
      <c r="A73">
        <v>12</v>
      </c>
      <c r="B73">
        <v>2</v>
      </c>
      <c r="D73">
        <v>5</v>
      </c>
      <c r="E73">
        <v>100</v>
      </c>
      <c r="F73">
        <v>0</v>
      </c>
      <c r="G73">
        <v>0</v>
      </c>
      <c r="H73">
        <v>0</v>
      </c>
      <c r="J73">
        <v>0</v>
      </c>
      <c r="K73">
        <v>100</v>
      </c>
      <c r="L73">
        <v>0</v>
      </c>
    </row>
    <row r="74" spans="1:12" ht="12.75">
      <c r="A74">
        <v>13</v>
      </c>
      <c r="B74">
        <v>1</v>
      </c>
      <c r="D74">
        <v>50</v>
      </c>
      <c r="E74">
        <v>0</v>
      </c>
      <c r="F74">
        <v>50</v>
      </c>
      <c r="G74">
        <v>0</v>
      </c>
      <c r="H74">
        <v>0</v>
      </c>
      <c r="J74">
        <v>0</v>
      </c>
      <c r="K74">
        <v>100</v>
      </c>
      <c r="L74">
        <v>0</v>
      </c>
    </row>
    <row r="75" spans="1:12" ht="12.75">
      <c r="A75">
        <v>14</v>
      </c>
      <c r="B75">
        <v>1</v>
      </c>
      <c r="D75">
        <v>26.4</v>
      </c>
      <c r="E75">
        <v>85.7</v>
      </c>
      <c r="F75">
        <v>0</v>
      </c>
      <c r="G75">
        <v>0</v>
      </c>
      <c r="H75">
        <v>0</v>
      </c>
      <c r="J75">
        <v>0</v>
      </c>
      <c r="K75">
        <v>85.7</v>
      </c>
      <c r="L75">
        <v>0</v>
      </c>
    </row>
    <row r="76" spans="1:12" ht="12.75">
      <c r="A76">
        <v>14</v>
      </c>
      <c r="B76">
        <v>2</v>
      </c>
      <c r="D76">
        <v>10</v>
      </c>
      <c r="E76">
        <v>0</v>
      </c>
      <c r="F76">
        <v>0</v>
      </c>
      <c r="G76">
        <v>0</v>
      </c>
      <c r="H76">
        <v>0</v>
      </c>
      <c r="J76">
        <v>100</v>
      </c>
      <c r="K76">
        <v>100</v>
      </c>
      <c r="L76">
        <v>0</v>
      </c>
    </row>
    <row r="77" spans="1:12" ht="12.75">
      <c r="A77">
        <v>15</v>
      </c>
      <c r="B77">
        <v>1</v>
      </c>
      <c r="D77">
        <v>44.2</v>
      </c>
      <c r="E77">
        <v>80</v>
      </c>
      <c r="F77">
        <v>20</v>
      </c>
      <c r="G77">
        <v>0</v>
      </c>
      <c r="H77">
        <v>0</v>
      </c>
      <c r="J77">
        <v>0</v>
      </c>
      <c r="K77">
        <v>80</v>
      </c>
      <c r="L77">
        <v>0</v>
      </c>
    </row>
    <row r="78" spans="1:12" ht="12.75">
      <c r="A78">
        <v>21</v>
      </c>
      <c r="B78">
        <v>1</v>
      </c>
      <c r="D78">
        <v>13.1</v>
      </c>
      <c r="E78">
        <v>33.3</v>
      </c>
      <c r="F78">
        <v>16.7</v>
      </c>
      <c r="G78">
        <v>50</v>
      </c>
      <c r="H78">
        <v>0</v>
      </c>
      <c r="J78">
        <v>0</v>
      </c>
      <c r="K78">
        <v>16.7</v>
      </c>
      <c r="L78">
        <v>0</v>
      </c>
    </row>
    <row r="79" spans="1:12" ht="12.75">
      <c r="A79">
        <v>21</v>
      </c>
      <c r="B79">
        <v>2</v>
      </c>
      <c r="D79">
        <v>1</v>
      </c>
      <c r="E79">
        <v>0</v>
      </c>
      <c r="F79">
        <v>100</v>
      </c>
      <c r="G79">
        <v>0</v>
      </c>
      <c r="H79">
        <v>0</v>
      </c>
      <c r="J79">
        <v>0</v>
      </c>
      <c r="K79">
        <v>0</v>
      </c>
      <c r="L79">
        <v>0</v>
      </c>
    </row>
    <row r="80" spans="1:12" ht="12.75">
      <c r="A80">
        <v>22</v>
      </c>
      <c r="B80">
        <v>1</v>
      </c>
      <c r="D80">
        <v>18.6</v>
      </c>
      <c r="E80">
        <v>100</v>
      </c>
      <c r="F80">
        <v>0</v>
      </c>
      <c r="G80">
        <v>0</v>
      </c>
      <c r="H80">
        <v>0</v>
      </c>
      <c r="J80">
        <v>0</v>
      </c>
      <c r="K80">
        <v>100</v>
      </c>
      <c r="L80">
        <v>20</v>
      </c>
    </row>
    <row r="81" spans="1:12" ht="12.75">
      <c r="A81">
        <v>22</v>
      </c>
      <c r="B81">
        <v>2</v>
      </c>
      <c r="D81">
        <v>4</v>
      </c>
      <c r="E81">
        <v>100</v>
      </c>
      <c r="F81">
        <v>0</v>
      </c>
      <c r="G81">
        <v>0</v>
      </c>
      <c r="H81">
        <v>0</v>
      </c>
      <c r="J81">
        <v>0</v>
      </c>
      <c r="K81">
        <v>100</v>
      </c>
      <c r="L81">
        <v>0</v>
      </c>
    </row>
    <row r="82" spans="1:12" ht="12.75">
      <c r="A82">
        <v>23</v>
      </c>
      <c r="B82">
        <v>1</v>
      </c>
      <c r="D82">
        <v>48.4</v>
      </c>
      <c r="E82">
        <v>70.7</v>
      </c>
      <c r="F82">
        <v>14.6</v>
      </c>
      <c r="G82">
        <v>2.4</v>
      </c>
      <c r="H82">
        <v>2.4</v>
      </c>
      <c r="J82">
        <v>4.9</v>
      </c>
      <c r="K82">
        <v>87.8</v>
      </c>
      <c r="L82">
        <v>4.9</v>
      </c>
    </row>
    <row r="83" spans="1:12" ht="12.75">
      <c r="A83">
        <v>23</v>
      </c>
      <c r="B83">
        <v>2</v>
      </c>
      <c r="D83">
        <v>5.03</v>
      </c>
      <c r="E83">
        <v>2.9</v>
      </c>
      <c r="F83">
        <v>34.3</v>
      </c>
      <c r="G83">
        <v>0</v>
      </c>
      <c r="H83">
        <v>2.9</v>
      </c>
      <c r="J83">
        <v>60</v>
      </c>
      <c r="K83">
        <v>80</v>
      </c>
      <c r="L83">
        <v>8.6</v>
      </c>
    </row>
    <row r="84" spans="1:12" ht="12.75">
      <c r="A84">
        <v>24</v>
      </c>
      <c r="B84">
        <v>1</v>
      </c>
      <c r="D84">
        <v>26.1</v>
      </c>
      <c r="E84">
        <v>100</v>
      </c>
      <c r="F84">
        <v>0</v>
      </c>
      <c r="G84">
        <v>0</v>
      </c>
      <c r="H84">
        <v>0</v>
      </c>
      <c r="J84">
        <v>0</v>
      </c>
      <c r="K84">
        <v>25</v>
      </c>
      <c r="L84">
        <v>0</v>
      </c>
    </row>
    <row r="85" spans="1:12" ht="12.75">
      <c r="A85">
        <v>24</v>
      </c>
      <c r="B85">
        <v>2</v>
      </c>
      <c r="D85">
        <v>12</v>
      </c>
      <c r="E85">
        <v>0</v>
      </c>
      <c r="F85">
        <v>100</v>
      </c>
      <c r="G85">
        <v>0</v>
      </c>
      <c r="H85">
        <v>0</v>
      </c>
      <c r="J85">
        <v>0</v>
      </c>
      <c r="K85">
        <v>66.7</v>
      </c>
      <c r="L85">
        <v>0</v>
      </c>
    </row>
    <row r="86" spans="1:12" ht="12.75">
      <c r="A86">
        <v>25</v>
      </c>
      <c r="B86">
        <v>1</v>
      </c>
      <c r="D86">
        <v>40.8</v>
      </c>
      <c r="E86">
        <v>100</v>
      </c>
      <c r="F86">
        <v>0</v>
      </c>
      <c r="G86">
        <v>0</v>
      </c>
      <c r="H86">
        <v>0</v>
      </c>
      <c r="J86">
        <v>0</v>
      </c>
      <c r="K86">
        <v>60</v>
      </c>
      <c r="L86">
        <v>0</v>
      </c>
    </row>
    <row r="87" spans="1:12" ht="12.75">
      <c r="A87">
        <v>25</v>
      </c>
      <c r="B87">
        <v>2</v>
      </c>
      <c r="D87">
        <v>12.5</v>
      </c>
      <c r="E87">
        <v>0</v>
      </c>
      <c r="F87">
        <v>100</v>
      </c>
      <c r="G87">
        <v>0</v>
      </c>
      <c r="H87">
        <v>0</v>
      </c>
      <c r="J87">
        <v>0</v>
      </c>
      <c r="K87">
        <v>100</v>
      </c>
      <c r="L87">
        <v>0</v>
      </c>
    </row>
    <row r="88" spans="1:12" ht="12.75">
      <c r="A88">
        <v>26</v>
      </c>
      <c r="B88">
        <v>1</v>
      </c>
      <c r="D88">
        <v>14.9</v>
      </c>
      <c r="E88">
        <v>55.6</v>
      </c>
      <c r="F88">
        <v>0</v>
      </c>
      <c r="G88">
        <v>44.4</v>
      </c>
      <c r="H88">
        <v>0</v>
      </c>
      <c r="J88">
        <v>0</v>
      </c>
      <c r="K88">
        <v>66.7</v>
      </c>
      <c r="L88">
        <v>0</v>
      </c>
    </row>
    <row r="89" spans="1:12" ht="12.75">
      <c r="A89">
        <v>26</v>
      </c>
      <c r="B89">
        <v>2</v>
      </c>
      <c r="D89">
        <v>4</v>
      </c>
      <c r="E89">
        <v>0</v>
      </c>
      <c r="F89">
        <v>0</v>
      </c>
      <c r="G89">
        <v>0</v>
      </c>
      <c r="H89">
        <v>0</v>
      </c>
      <c r="J89">
        <v>100</v>
      </c>
      <c r="K89">
        <v>100</v>
      </c>
      <c r="L89">
        <v>0</v>
      </c>
    </row>
    <row r="90" spans="1:12" ht="12.75">
      <c r="A90">
        <v>27</v>
      </c>
      <c r="B90">
        <v>1</v>
      </c>
      <c r="D90">
        <v>17.3</v>
      </c>
      <c r="E90">
        <v>87.5</v>
      </c>
      <c r="F90">
        <v>12.5</v>
      </c>
      <c r="G90">
        <v>0</v>
      </c>
      <c r="H90">
        <v>0</v>
      </c>
      <c r="J90">
        <v>0</v>
      </c>
      <c r="K90">
        <v>50</v>
      </c>
      <c r="L90">
        <v>12.5</v>
      </c>
    </row>
    <row r="91" spans="1:12" ht="12.75">
      <c r="A91">
        <v>27</v>
      </c>
      <c r="B91">
        <v>2</v>
      </c>
      <c r="D91">
        <v>10</v>
      </c>
      <c r="E91">
        <v>0</v>
      </c>
      <c r="F91">
        <v>100</v>
      </c>
      <c r="G91">
        <v>0</v>
      </c>
      <c r="H91">
        <v>0</v>
      </c>
      <c r="J91">
        <v>0</v>
      </c>
      <c r="K91">
        <v>100</v>
      </c>
      <c r="L91">
        <v>0</v>
      </c>
    </row>
    <row r="92" spans="1:12" ht="12.75">
      <c r="A92">
        <v>28</v>
      </c>
      <c r="B92">
        <v>1</v>
      </c>
      <c r="D92">
        <v>56.7</v>
      </c>
      <c r="E92">
        <v>66.7</v>
      </c>
      <c r="F92">
        <v>33.3</v>
      </c>
      <c r="G92">
        <v>0</v>
      </c>
      <c r="H92">
        <v>0</v>
      </c>
      <c r="J92">
        <v>0</v>
      </c>
      <c r="K92">
        <v>100</v>
      </c>
      <c r="L92">
        <v>0</v>
      </c>
    </row>
    <row r="93" spans="1:12" ht="12.75">
      <c r="A93">
        <v>28</v>
      </c>
      <c r="B93">
        <v>2</v>
      </c>
      <c r="D93">
        <v>11.3</v>
      </c>
      <c r="E93">
        <v>0</v>
      </c>
      <c r="F93">
        <v>100</v>
      </c>
      <c r="G93">
        <v>0</v>
      </c>
      <c r="H93">
        <v>0</v>
      </c>
      <c r="J93">
        <v>0</v>
      </c>
      <c r="K93">
        <v>66.7</v>
      </c>
      <c r="L93">
        <v>0</v>
      </c>
    </row>
    <row r="94" spans="1:12" ht="12.75">
      <c r="A94">
        <v>31</v>
      </c>
      <c r="B94">
        <v>1</v>
      </c>
      <c r="D94">
        <v>59</v>
      </c>
      <c r="E94">
        <v>100</v>
      </c>
      <c r="F94">
        <v>0</v>
      </c>
      <c r="G94">
        <v>0</v>
      </c>
      <c r="H94">
        <v>0</v>
      </c>
      <c r="J94">
        <v>0</v>
      </c>
      <c r="K94">
        <v>100</v>
      </c>
      <c r="L94">
        <v>0</v>
      </c>
    </row>
    <row r="95" spans="1:12" ht="12.75">
      <c r="A95">
        <v>31</v>
      </c>
      <c r="B95">
        <v>2</v>
      </c>
      <c r="D95">
        <v>12.5</v>
      </c>
      <c r="E95">
        <v>50</v>
      </c>
      <c r="F95">
        <v>50</v>
      </c>
      <c r="G95">
        <v>0</v>
      </c>
      <c r="H95">
        <v>0</v>
      </c>
      <c r="J95">
        <v>0</v>
      </c>
      <c r="K95">
        <v>0</v>
      </c>
      <c r="L95">
        <v>0</v>
      </c>
    </row>
    <row r="96" spans="1:12" ht="12.75">
      <c r="A96">
        <v>32</v>
      </c>
      <c r="B96">
        <v>1</v>
      </c>
      <c r="D96">
        <v>52.8</v>
      </c>
      <c r="E96">
        <v>100</v>
      </c>
      <c r="F96">
        <v>0</v>
      </c>
      <c r="G96">
        <v>0</v>
      </c>
      <c r="H96">
        <v>0</v>
      </c>
      <c r="J96">
        <v>0</v>
      </c>
      <c r="K96">
        <v>0</v>
      </c>
      <c r="L96">
        <v>0</v>
      </c>
    </row>
    <row r="97" spans="1:12" ht="12.75">
      <c r="A97">
        <v>32</v>
      </c>
      <c r="B97">
        <v>2</v>
      </c>
      <c r="D97">
        <v>3</v>
      </c>
      <c r="E97">
        <v>0</v>
      </c>
      <c r="F97">
        <v>0</v>
      </c>
      <c r="G97">
        <v>0</v>
      </c>
      <c r="H97">
        <v>0</v>
      </c>
      <c r="J97">
        <v>100</v>
      </c>
      <c r="K97">
        <v>0</v>
      </c>
      <c r="L97">
        <v>0</v>
      </c>
    </row>
    <row r="98" spans="1:12" ht="12.75">
      <c r="A98">
        <v>33</v>
      </c>
      <c r="B98">
        <v>1</v>
      </c>
      <c r="D98">
        <v>27</v>
      </c>
      <c r="E98">
        <v>50</v>
      </c>
      <c r="F98">
        <v>12.5</v>
      </c>
      <c r="G98">
        <v>0</v>
      </c>
      <c r="H98">
        <v>0</v>
      </c>
      <c r="J98">
        <v>0</v>
      </c>
      <c r="K98">
        <v>100</v>
      </c>
      <c r="L98">
        <v>0</v>
      </c>
    </row>
    <row r="99" spans="1:12" ht="12.75">
      <c r="A99">
        <v>33</v>
      </c>
      <c r="B99">
        <v>2</v>
      </c>
      <c r="D99">
        <v>2</v>
      </c>
      <c r="E99">
        <v>0</v>
      </c>
      <c r="F99">
        <v>0</v>
      </c>
      <c r="G99">
        <v>0</v>
      </c>
      <c r="H99">
        <v>0</v>
      </c>
      <c r="J99">
        <v>0</v>
      </c>
      <c r="K99">
        <v>100</v>
      </c>
      <c r="L99">
        <v>0</v>
      </c>
    </row>
    <row r="100" spans="1:12" ht="12.75">
      <c r="A100">
        <v>34</v>
      </c>
      <c r="B100">
        <v>1</v>
      </c>
      <c r="D100">
        <v>45</v>
      </c>
      <c r="E100">
        <v>85.7</v>
      </c>
      <c r="F100">
        <v>0</v>
      </c>
      <c r="G100">
        <v>0</v>
      </c>
      <c r="H100">
        <v>0</v>
      </c>
      <c r="J100">
        <v>0</v>
      </c>
      <c r="K100">
        <v>100</v>
      </c>
      <c r="L100">
        <v>28.6</v>
      </c>
    </row>
    <row r="101" spans="1:12" ht="12.75">
      <c r="A101">
        <v>35</v>
      </c>
      <c r="B101">
        <v>1</v>
      </c>
      <c r="D101">
        <v>38.5</v>
      </c>
      <c r="E101">
        <v>91.7</v>
      </c>
      <c r="F101">
        <v>0</v>
      </c>
      <c r="G101">
        <v>0</v>
      </c>
      <c r="H101">
        <v>0</v>
      </c>
      <c r="J101">
        <v>8.3</v>
      </c>
      <c r="K101">
        <v>41.7</v>
      </c>
      <c r="L101">
        <v>8.3</v>
      </c>
    </row>
    <row r="102" spans="1:12" ht="12.75">
      <c r="A102">
        <v>35</v>
      </c>
      <c r="B102">
        <v>2</v>
      </c>
      <c r="D102">
        <v>5.4</v>
      </c>
      <c r="E102">
        <v>0</v>
      </c>
      <c r="F102">
        <v>0</v>
      </c>
      <c r="G102">
        <v>0</v>
      </c>
      <c r="H102">
        <v>0</v>
      </c>
      <c r="J102">
        <v>80</v>
      </c>
      <c r="K102">
        <v>60</v>
      </c>
      <c r="L102">
        <v>20</v>
      </c>
    </row>
    <row r="104" spans="1:12" ht="15.75">
      <c r="A104" s="126"/>
      <c r="B104" s="126"/>
      <c r="C104" s="126"/>
      <c r="D104" s="136"/>
      <c r="E104" s="126"/>
      <c r="F104" s="126"/>
      <c r="G104" s="126"/>
      <c r="H104" s="126"/>
      <c r="I104" s="126"/>
      <c r="J104" s="126"/>
      <c r="K104" s="126"/>
      <c r="L104" s="126"/>
    </row>
    <row r="105" spans="1:12" ht="15.75">
      <c r="A105" s="126"/>
      <c r="B105" s="126"/>
      <c r="C105" s="126">
        <f>D102+D99+D97+D95+D93+D91+D89+D87+D85+D83+D81+D79+D76+D73+D71</f>
        <v>109.73</v>
      </c>
      <c r="D105" s="126">
        <f>D101+D100+D98+D96+D94+D92+D90+D88+D86+D84+D82+D80+D78+D77+D75+D74+D72+D70</f>
        <v>637.4000000000001</v>
      </c>
      <c r="E105" s="126"/>
      <c r="F105" s="126"/>
      <c r="G105" s="126"/>
      <c r="H105" s="126"/>
      <c r="I105" s="126"/>
      <c r="J105" s="126"/>
      <c r="K105" s="126"/>
      <c r="L105" s="126"/>
    </row>
    <row r="106" spans="1:12" ht="15.75">
      <c r="A106" s="126"/>
      <c r="B106" s="126">
        <f>C105*94*182</f>
        <v>1877260.84</v>
      </c>
      <c r="C106" s="126">
        <f>C105/15</f>
        <v>7.315333333333333</v>
      </c>
      <c r="D106" s="126">
        <f>D105/18</f>
        <v>35.41111111111112</v>
      </c>
      <c r="E106" s="126"/>
      <c r="F106" s="128"/>
      <c r="G106" s="126"/>
      <c r="H106" s="126"/>
      <c r="I106" s="126"/>
      <c r="J106" s="126"/>
      <c r="K106" s="128"/>
      <c r="L106" s="126"/>
    </row>
    <row r="107" spans="1:12" ht="15.75">
      <c r="A107" s="126"/>
      <c r="B107" s="126"/>
      <c r="C107" s="126"/>
      <c r="D107" s="128"/>
      <c r="E107" s="126"/>
      <c r="F107" s="126"/>
      <c r="G107" s="126"/>
      <c r="H107" s="126"/>
      <c r="I107" s="126"/>
      <c r="J107" s="126"/>
      <c r="K107" s="128"/>
      <c r="L107" s="126"/>
    </row>
    <row r="108" spans="1:12" ht="15.75">
      <c r="A108" s="126"/>
      <c r="B108" s="126"/>
      <c r="C108" s="126"/>
      <c r="D108" s="126"/>
      <c r="E108" s="128"/>
      <c r="F108" s="126"/>
      <c r="G108" s="126"/>
      <c r="H108" s="126"/>
      <c r="I108" s="126"/>
      <c r="J108" s="126"/>
      <c r="K108" s="126"/>
      <c r="L108" s="126"/>
    </row>
    <row r="109" spans="1:12" ht="15.75">
      <c r="A109" s="126"/>
      <c r="B109" s="126"/>
      <c r="C109" s="126"/>
      <c r="D109" s="128"/>
      <c r="E109" s="128"/>
      <c r="F109" s="126"/>
      <c r="G109" s="126"/>
      <c r="H109" s="126"/>
      <c r="I109" s="126"/>
      <c r="J109" s="128"/>
      <c r="K109" s="128"/>
      <c r="L109" s="128"/>
    </row>
    <row r="110" spans="1:12" ht="15.75">
      <c r="A110" s="126"/>
      <c r="B110" s="126"/>
      <c r="C110" s="126"/>
      <c r="D110" s="128"/>
      <c r="E110" s="126"/>
      <c r="F110" s="126"/>
      <c r="G110" s="126"/>
      <c r="H110" s="126"/>
      <c r="I110" s="126"/>
      <c r="J110" s="126"/>
      <c r="K110" s="128"/>
      <c r="L110" s="128"/>
    </row>
  </sheetData>
  <sheetProtection/>
  <mergeCells count="55">
    <mergeCell ref="B53:D53"/>
    <mergeCell ref="B54:D54"/>
    <mergeCell ref="B55:D55"/>
    <mergeCell ref="B56:D56"/>
    <mergeCell ref="F56:G56"/>
    <mergeCell ref="F25:I25"/>
    <mergeCell ref="F53:I53"/>
    <mergeCell ref="F54:I54"/>
    <mergeCell ref="F55:I55"/>
    <mergeCell ref="F26:I26"/>
    <mergeCell ref="F28:G28"/>
    <mergeCell ref="A47:A48"/>
    <mergeCell ref="A49:A50"/>
    <mergeCell ref="A44:B44"/>
    <mergeCell ref="A51:A52"/>
    <mergeCell ref="A38:A39"/>
    <mergeCell ref="A40:A41"/>
    <mergeCell ref="A42:A43"/>
    <mergeCell ref="A45:A46"/>
    <mergeCell ref="A23:A24"/>
    <mergeCell ref="A34:A35"/>
    <mergeCell ref="A36:A37"/>
    <mergeCell ref="C32:C33"/>
    <mergeCell ref="B25:D25"/>
    <mergeCell ref="B26:D26"/>
    <mergeCell ref="B27:D27"/>
    <mergeCell ref="B28:D28"/>
    <mergeCell ref="A29:L29"/>
    <mergeCell ref="F27:I27"/>
    <mergeCell ref="A21:A22"/>
    <mergeCell ref="A1:L1"/>
    <mergeCell ref="A2:L2"/>
    <mergeCell ref="A3:A4"/>
    <mergeCell ref="D3:D4"/>
    <mergeCell ref="E3:J3"/>
    <mergeCell ref="K3:L3"/>
    <mergeCell ref="C3:C4"/>
    <mergeCell ref="A13:A14"/>
    <mergeCell ref="A15:A16"/>
    <mergeCell ref="A17:A18"/>
    <mergeCell ref="A19:A20"/>
    <mergeCell ref="A5:A6"/>
    <mergeCell ref="A7:A8"/>
    <mergeCell ref="A9:A10"/>
    <mergeCell ref="A11:A12"/>
    <mergeCell ref="A57:L57"/>
    <mergeCell ref="A60:D60"/>
    <mergeCell ref="B32:B33"/>
    <mergeCell ref="B3:B4"/>
    <mergeCell ref="A30:L30"/>
    <mergeCell ref="A31:L31"/>
    <mergeCell ref="A32:A33"/>
    <mergeCell ref="D32:D33"/>
    <mergeCell ref="E32:J32"/>
    <mergeCell ref="K32:L32"/>
  </mergeCells>
  <printOptions horizontalCentered="1"/>
  <pageMargins left="0.748031496062992" right="0.748031496062992" top="0.75" bottom="0.5" header="0.511811023622047" footer="0.511811023622047"/>
  <pageSetup horizontalDpi="600" verticalDpi="600" orientation="landscape" paperSize="9" r:id="rId1"/>
  <colBreaks count="1" manualBreakCount="1">
    <brk id="12"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sahar computer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Bsoli</dc:creator>
  <cp:keywords/>
  <dc:description/>
  <cp:lastModifiedBy>Administrator</cp:lastModifiedBy>
  <cp:lastPrinted>2009-06-10T07:15:55Z</cp:lastPrinted>
  <dcterms:created xsi:type="dcterms:W3CDTF">2003-11-08T19:00:48Z</dcterms:created>
  <dcterms:modified xsi:type="dcterms:W3CDTF">2018-05-16T05:52:01Z</dcterms:modified>
  <cp:category/>
  <cp:version/>
  <cp:contentType/>
  <cp:contentStatus/>
</cp:coreProperties>
</file>